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9185" windowHeight="11580"/>
  </bookViews>
  <sheets>
    <sheet name="Synthèse" sheetId="4" r:id="rId1"/>
    <sheet name="Tendances" sheetId="2" r:id="rId2"/>
    <sheet name="Commentaires" sheetId="5" r:id="rId3"/>
    <sheet name="Lexique" sheetId="3" r:id="rId4"/>
    <sheet name="Feuil1" sheetId="6" r:id="rId5"/>
    <sheet name="Synthèse (2)" sheetId="7" r:id="rId6"/>
  </sheets>
  <externalReferences>
    <externalReference r:id="rId7"/>
    <externalReference r:id="rId8"/>
  </externalReferences>
  <definedNames>
    <definedName name="_xlnm.Print_Area" localSheetId="2">Commentaires!$A$1:$A$8</definedName>
    <definedName name="_xlnm.Print_Area" localSheetId="3">Lexique!$A$1:$J$13</definedName>
    <definedName name="_xlnm.Print_Area" localSheetId="0">Synthèse!$A$1:$Z$64</definedName>
    <definedName name="_xlnm.Print_Area" localSheetId="5">'Synthèse (2)'!$A$1:$Z$64</definedName>
    <definedName name="_xlnm.Print_Area" localSheetId="1">Tendances!$A$1:$O$46</definedName>
  </definedNames>
  <calcPr calcId="145621"/>
</workbook>
</file>

<file path=xl/calcChain.xml><?xml version="1.0" encoding="utf-8"?>
<calcChain xmlns="http://schemas.openxmlformats.org/spreadsheetml/2006/main">
  <c r="X61" i="4" l="1"/>
  <c r="X51" i="4"/>
  <c r="X52" i="4"/>
  <c r="X50" i="4"/>
  <c r="AC51" i="7"/>
  <c r="AC52" i="7"/>
  <c r="AC50" i="7"/>
  <c r="AD47" i="7"/>
  <c r="AA45" i="7"/>
  <c r="AA46" i="7"/>
  <c r="AA47" i="7"/>
  <c r="AA44" i="7"/>
  <c r="AD44" i="7" s="1"/>
  <c r="AD45" i="7"/>
  <c r="AD46" i="7"/>
  <c r="W45" i="4"/>
  <c r="W46" i="4"/>
  <c r="W44" i="4"/>
  <c r="W37" i="4"/>
  <c r="H62" i="4"/>
  <c r="D98" i="5"/>
  <c r="N21" i="2"/>
  <c r="U41" i="4"/>
  <c r="P41" i="4"/>
  <c r="K41" i="4"/>
  <c r="T27" i="4"/>
  <c r="T26" i="4"/>
  <c r="T25" i="4"/>
  <c r="T24" i="4"/>
  <c r="T23" i="4"/>
  <c r="Y24" i="7"/>
  <c r="T27" i="7"/>
  <c r="Y25" i="7"/>
  <c r="Y26" i="7"/>
  <c r="Y23" i="7"/>
  <c r="W27" i="7"/>
  <c r="T19" i="4"/>
  <c r="T17" i="4"/>
  <c r="T14" i="4"/>
  <c r="T16" i="4"/>
  <c r="T13" i="4"/>
  <c r="Y19" i="7"/>
  <c r="Y15" i="7"/>
  <c r="T15" i="4" s="1"/>
  <c r="Y14" i="7"/>
  <c r="Y17" i="7"/>
  <c r="Y16" i="7"/>
  <c r="Y13" i="7"/>
  <c r="Y18" i="7" s="1"/>
  <c r="Z16" i="7"/>
  <c r="Z18" i="7"/>
  <c r="W18" i="7"/>
  <c r="T18" i="7"/>
  <c r="X62" i="7"/>
  <c r="O62" i="7"/>
  <c r="H62" i="7"/>
  <c r="O61" i="7"/>
  <c r="H61" i="7"/>
  <c r="O60" i="7"/>
  <c r="H60" i="7"/>
  <c r="O59" i="7"/>
  <c r="H59" i="7"/>
  <c r="O58" i="7"/>
  <c r="H58" i="7"/>
  <c r="M57" i="7"/>
  <c r="F66" i="7" s="1"/>
  <c r="H66" i="7" s="1"/>
  <c r="F57" i="7"/>
  <c r="H57" i="7" s="1"/>
  <c r="Y37" i="7"/>
  <c r="Y36" i="7"/>
  <c r="Y35" i="7"/>
  <c r="Y34" i="7"/>
  <c r="Y33" i="7"/>
  <c r="Y32" i="7"/>
  <c r="Y31" i="7"/>
  <c r="Y30" i="7"/>
  <c r="AK13" i="7"/>
  <c r="AJ13" i="7"/>
  <c r="AD12" i="7"/>
  <c r="AJ10" i="7"/>
  <c r="AJ9" i="7"/>
  <c r="Y27" i="7" l="1"/>
  <c r="O57" i="7"/>
  <c r="L23" i="2"/>
  <c r="F57" i="4"/>
  <c r="D92" i="5"/>
  <c r="M57" i="4" l="1"/>
  <c r="D86" i="5" l="1"/>
  <c r="D80" i="5" l="1"/>
  <c r="D74" i="5" l="1"/>
  <c r="W23" i="4" l="1"/>
  <c r="W24" i="4"/>
  <c r="W25" i="4"/>
  <c r="W26" i="4"/>
  <c r="M23" i="2" l="1"/>
  <c r="N23" i="2"/>
  <c r="B65" i="5"/>
  <c r="D68" i="5"/>
  <c r="X62" i="4"/>
  <c r="Y36" i="4" l="1"/>
  <c r="D62" i="5"/>
  <c r="X16" i="2" l="1"/>
  <c r="D56" i="5"/>
  <c r="N17" i="2"/>
  <c r="N18" i="2"/>
  <c r="N19" i="2"/>
  <c r="M20" i="2"/>
  <c r="N20" i="2"/>
  <c r="N22" i="2"/>
  <c r="N24" i="2"/>
  <c r="M16" i="2"/>
  <c r="N16" i="2"/>
  <c r="D50" i="5" l="1"/>
  <c r="D44" i="5"/>
  <c r="D38" i="5"/>
  <c r="D32" i="5"/>
  <c r="F26" i="2" l="1"/>
  <c r="K41" i="5"/>
  <c r="K44" i="5" s="1"/>
  <c r="J33" i="5"/>
  <c r="K13" i="5"/>
  <c r="K12" i="5"/>
  <c r="E50" i="2"/>
  <c r="AJ10" i="4"/>
  <c r="AJ9" i="4"/>
  <c r="D50" i="2"/>
  <c r="F50" i="2"/>
  <c r="G50" i="2"/>
  <c r="H50" i="2"/>
  <c r="I50" i="2"/>
  <c r="J50" i="2"/>
  <c r="K50" i="2"/>
  <c r="L50" i="2"/>
  <c r="M50" i="2"/>
  <c r="N50" i="2"/>
  <c r="C50" i="2"/>
  <c r="D49" i="2"/>
  <c r="E49" i="2"/>
  <c r="F49" i="2"/>
  <c r="G49" i="2"/>
  <c r="H49" i="2"/>
  <c r="I49" i="2"/>
  <c r="J49" i="2"/>
  <c r="K49" i="2"/>
  <c r="L49" i="2"/>
  <c r="M49" i="2"/>
  <c r="N49" i="2"/>
  <c r="C49" i="2"/>
  <c r="E47" i="2"/>
  <c r="F47" i="2"/>
  <c r="G47" i="2"/>
  <c r="H47" i="2"/>
  <c r="I47" i="2"/>
  <c r="J47" i="2"/>
  <c r="K47" i="2"/>
  <c r="L47" i="2"/>
  <c r="M47" i="2"/>
  <c r="N47" i="2"/>
  <c r="D47" i="2"/>
  <c r="E48" i="2"/>
  <c r="F48" i="2"/>
  <c r="G48" i="2"/>
  <c r="H48" i="2"/>
  <c r="I48" i="2"/>
  <c r="J48" i="2"/>
  <c r="K48" i="2"/>
  <c r="L48" i="2"/>
  <c r="M48" i="2"/>
  <c r="N48" i="2"/>
  <c r="D48" i="2"/>
  <c r="Y45" i="4"/>
  <c r="Y46" i="4"/>
  <c r="Y44" i="4"/>
  <c r="O57" i="4"/>
  <c r="C26" i="2"/>
  <c r="C25" i="2"/>
  <c r="N25" i="2"/>
  <c r="D25" i="2"/>
  <c r="E25" i="2"/>
  <c r="F25" i="2"/>
  <c r="G25" i="2"/>
  <c r="H25" i="2"/>
  <c r="I25" i="2"/>
  <c r="J25" i="2"/>
  <c r="K25" i="2"/>
  <c r="L25" i="2"/>
  <c r="M25" i="2"/>
  <c r="D26" i="2"/>
  <c r="E26" i="2"/>
  <c r="G26" i="2"/>
  <c r="H26" i="2"/>
  <c r="I26" i="2"/>
  <c r="J26" i="2"/>
  <c r="K26" i="2"/>
  <c r="L26" i="2"/>
  <c r="M26" i="2"/>
  <c r="N26" i="2"/>
  <c r="U13" i="2"/>
  <c r="H57" i="4"/>
  <c r="V34" i="2"/>
  <c r="P40" i="4"/>
  <c r="U40" i="4"/>
  <c r="K40" i="4"/>
  <c r="Y31" i="4"/>
  <c r="Y32" i="4"/>
  <c r="Y33" i="4"/>
  <c r="Y34" i="4"/>
  <c r="Y35" i="4"/>
  <c r="Y37" i="4"/>
  <c r="Y30" i="4"/>
  <c r="T18" i="4"/>
  <c r="AK13" i="4"/>
  <c r="AJ13" i="4"/>
  <c r="O14" i="2"/>
  <c r="O49" i="2" s="1"/>
  <c r="W27" i="4"/>
  <c r="AD12" i="4"/>
  <c r="S14" i="2"/>
  <c r="R24" i="2"/>
  <c r="R22" i="2"/>
  <c r="R21" i="2"/>
  <c r="R18" i="2"/>
  <c r="R17" i="2"/>
  <c r="R19" i="2"/>
  <c r="C51" i="2"/>
  <c r="O17" i="2"/>
  <c r="H58" i="4"/>
  <c r="H59" i="4"/>
  <c r="H60" i="4"/>
  <c r="H61" i="4"/>
  <c r="O60" i="4"/>
  <c r="O61" i="4"/>
  <c r="O62" i="4"/>
  <c r="O58" i="4"/>
  <c r="O59" i="4"/>
  <c r="Y31" i="3"/>
  <c r="Y26" i="3"/>
  <c r="Y27" i="3"/>
  <c r="Y28" i="3"/>
  <c r="Y29" i="3"/>
  <c r="Y30" i="3"/>
  <c r="Y25" i="3"/>
  <c r="X47" i="4"/>
  <c r="O21" i="2"/>
  <c r="O16" i="2"/>
  <c r="O18" i="2"/>
  <c r="K43" i="5" l="1"/>
  <c r="O50" i="2"/>
  <c r="O23" i="2"/>
  <c r="O25" i="2"/>
  <c r="O22" i="2" s="1"/>
  <c r="O26" i="2"/>
  <c r="O24" i="2" s="1"/>
  <c r="R16" i="2"/>
  <c r="P16" i="2"/>
  <c r="F66" i="4"/>
  <c r="H66" i="4" s="1"/>
  <c r="O19" i="2"/>
  <c r="O20" i="2" s="1"/>
</calcChain>
</file>

<file path=xl/sharedStrings.xml><?xml version="1.0" encoding="utf-8"?>
<sst xmlns="http://schemas.openxmlformats.org/spreadsheetml/2006/main" count="345" uniqueCount="178">
  <si>
    <t>Audience</t>
  </si>
  <si>
    <t>Visites</t>
  </si>
  <si>
    <t>Pages vues</t>
  </si>
  <si>
    <t>Durée moyenne des visites</t>
  </si>
  <si>
    <t>Trafic</t>
  </si>
  <si>
    <t>Part des moteurs</t>
  </si>
  <si>
    <t>Part des accès directs</t>
  </si>
  <si>
    <t>Sites référents</t>
  </si>
  <si>
    <t>Moteurs de recherche les plus utilisés</t>
  </si>
  <si>
    <t>Moteur</t>
  </si>
  <si>
    <t>Part de trafic</t>
  </si>
  <si>
    <t>Nombre de visites</t>
  </si>
  <si>
    <t>Fréquentation du site</t>
  </si>
  <si>
    <t>Nouveaux visiteurs</t>
  </si>
  <si>
    <t>Sources de trafic</t>
  </si>
  <si>
    <t>%</t>
  </si>
  <si>
    <t xml:space="preserve">Google </t>
  </si>
  <si>
    <t>Visiteurs uniques absolus</t>
  </si>
  <si>
    <t>Pages par visite</t>
  </si>
  <si>
    <t>Pages les plus consultées (hors recherches formation)</t>
  </si>
  <si>
    <t xml:space="preserve">Page accueil site </t>
  </si>
  <si>
    <t>Page accueil rubrique "Se former \ Formation"</t>
  </si>
  <si>
    <t>Tendances Site Etoile</t>
  </si>
  <si>
    <t>Mois</t>
  </si>
  <si>
    <t>Août</t>
  </si>
  <si>
    <t>Septembre</t>
  </si>
  <si>
    <t>Octobre</t>
  </si>
  <si>
    <t>Novembre</t>
  </si>
  <si>
    <t>Décembre</t>
  </si>
  <si>
    <t>Janvier</t>
  </si>
  <si>
    <t>Février</t>
  </si>
  <si>
    <t>Mars</t>
  </si>
  <si>
    <t>Avril</t>
  </si>
  <si>
    <t>Mai</t>
  </si>
  <si>
    <t>Juin</t>
  </si>
  <si>
    <t>Juillet</t>
  </si>
  <si>
    <t>Lexique</t>
  </si>
  <si>
    <t>Visites :</t>
  </si>
  <si>
    <t>Nombre de visites effectuées par les internautes. Si un internaute est inactif pendant 30 minutes ou plus, toute activité supplémentaire sera considérée comme faisant partie d'une nouvelle visite. Si un internaute quitte le site et y accède de nouveau moins de 30 minutes après, Google Analytics ne comptabilise qu'une seule visite.</t>
  </si>
  <si>
    <t>Visiteurs uniques absolus :</t>
  </si>
  <si>
    <t>Toutes les visites d'un internaute enregistrées pour la période active (par exemple le mois) définie sont regroupées afin de ne comptabiliser qu'un seul visiteur unique absolu, quel que soit le nombre de jours sur lesquels les visites sont réparties et le nombre de fois que l'utilisateur a visité le site par jour.
(http://www.google.td/support/googleanalytics/bin/answer.py?hl=fr&amp;answer=57164)</t>
  </si>
  <si>
    <t>Nouveaux visiteurs :</t>
  </si>
  <si>
    <t>Un visiteur est considéré comme "nouveau" lorsqu'il accède pour la première fois à une page du site à partir d'un navigateur Web. Un cookie propriétaire est alors enregistré dans son navigateur. Par conséquent, les nouveaux visiteurs sont identifiés grâce à leur navigateur Web, et non à partir des informations personnelles qu'ils fournissent sur le site.
(http://www.google.com/support/analytics/bin/answer.py?hl=fr&amp;answer=113617)</t>
  </si>
  <si>
    <t>Pages Vues :</t>
  </si>
  <si>
    <t xml:space="preserve">Nombre total de pages consultées. Les visites répétées d'un internaute sur une même page sont prises en compte. </t>
  </si>
  <si>
    <t>Durée moyenne d'une visite :</t>
  </si>
  <si>
    <t>Durée moyenne écoulée entre la première et la dernière page téléchargée.</t>
  </si>
  <si>
    <t>Taux de rebond :</t>
  </si>
  <si>
    <t>Visites issues des moteurs de recherche (Google, Yahoo, Bing, etc.)</t>
  </si>
  <si>
    <t>Part des sites référents</t>
  </si>
  <si>
    <t>Visites à partir d'un lien direct depuis un site autre qu'un moteur de recherche (ex. : alfacentre, intercarif, regioncentre) ou depuis un mail.</t>
  </si>
  <si>
    <t>Visites à partir d'URL tapées directement dans le navigateur (ex. : www.etoile.regioncentre.fr, www.etoile.regioncentre.fr/orfe, www.etoile.regioncentre.fr/mlpaio) ou grâce à l'utilisation de favoris.</t>
  </si>
  <si>
    <t>Cumul</t>
  </si>
  <si>
    <t>Progression par rapport au même mois de l'année N-1</t>
  </si>
  <si>
    <t>Visites issues des moteurs</t>
  </si>
  <si>
    <t>Article "Les possibilités de financer une formation pour les DE"</t>
  </si>
  <si>
    <t>Taux de rebond</t>
  </si>
  <si>
    <r>
      <t xml:space="preserve">Le taux de rebond est le pourcentage de visites d'une seule page, c'est à dire le pourcentage de visites au cours desquelles l'internaute quitte votre site dès la première page consultée.
</t>
    </r>
    <r>
      <rPr>
        <i/>
        <sz val="10"/>
        <rFont val="Arial"/>
        <family val="2"/>
      </rPr>
      <t>Ce taux peut être différemment interprêté suivant la page visée, un fort taux de rebond concernant une fiche action de formation indique que le contenu est satisfaisant pour l'internaute, un fort taux de rebond pour une page d'accueil indique que les contenus sont inadaptés aux internautes consultant le site. Un site très bien référencé sur un moteur de recherche peut générer un fort taux de rebond alors qu'un site mal indexé au niveau d'un moteur de recherche peut générer un fort taux de rebond.</t>
    </r>
  </si>
  <si>
    <t>Types de terminaux utilisés</t>
  </si>
  <si>
    <t>Sites référents les plus importants</t>
  </si>
  <si>
    <t>alfacentre.org</t>
  </si>
  <si>
    <t>Micro-ordinateur</t>
  </si>
  <si>
    <t>Téléphone portable</t>
  </si>
  <si>
    <t>Tablette</t>
  </si>
  <si>
    <t>Réseaux sociaux</t>
  </si>
  <si>
    <t>Facebook</t>
  </si>
  <si>
    <t>Twitter</t>
  </si>
  <si>
    <t>Part des terminaux mobiles Apple :</t>
  </si>
  <si>
    <t>Base de données Offre de formation (actions + organismes)</t>
  </si>
  <si>
    <t>Répartition des pages vues par rubrique</t>
  </si>
  <si>
    <t>Partie public</t>
  </si>
  <si>
    <t>Partie pro</t>
  </si>
  <si>
    <t>Accueil pro</t>
  </si>
  <si>
    <t>Ressources</t>
  </si>
  <si>
    <t>Formation Métiers</t>
  </si>
  <si>
    <t>Emploi Entreprises</t>
  </si>
  <si>
    <t>Animation des réseaux</t>
  </si>
  <si>
    <t>S'orienter</t>
  </si>
  <si>
    <t>Se former</t>
  </si>
  <si>
    <t>Aller vers l'emploi</t>
  </si>
  <si>
    <t>Evoluer</t>
  </si>
  <si>
    <t>S'informer</t>
  </si>
  <si>
    <t>Observation Analyses *</t>
  </si>
  <si>
    <t>n'inclut pas les consultations du site oriom-centre.org</t>
  </si>
  <si>
    <t>Accueil public</t>
  </si>
  <si>
    <t>Ce tableau n'intégre pas les pages hors arborescence</t>
  </si>
  <si>
    <t>Accès direct</t>
  </si>
  <si>
    <t>Autres (mails d'info, etc.)</t>
  </si>
  <si>
    <t>Moteurs de recherche</t>
  </si>
  <si>
    <t>Principaux réseaux sociaux</t>
  </si>
  <si>
    <t>Remarques sur l'évolution des statistiques du mois</t>
  </si>
  <si>
    <t>intercariforef.org</t>
  </si>
  <si>
    <t>Netvibes</t>
  </si>
  <si>
    <t>visites</t>
  </si>
  <si>
    <t>soit</t>
  </si>
  <si>
    <t>du total</t>
  </si>
  <si>
    <t>Abonnés réseaux sociaux</t>
  </si>
  <si>
    <t>Nombre</t>
  </si>
  <si>
    <t>x</t>
  </si>
  <si>
    <t>Visites générées par la lettre Etoile :</t>
  </si>
  <si>
    <t>evol par rapport à l'année préc,</t>
  </si>
  <si>
    <t>% nouveaux visiteurs</t>
  </si>
  <si>
    <t>evol par rapport au mois précédent</t>
  </si>
  <si>
    <t>regioncentre-valdeloire.fr</t>
  </si>
  <si>
    <t>scoopt.it  47</t>
  </si>
  <si>
    <t>vae.gouv.fr</t>
  </si>
  <si>
    <t>ecosia 84  /  t.co 75</t>
  </si>
  <si>
    <t>qwant.com  52</t>
  </si>
  <si>
    <t>oct</t>
  </si>
  <si>
    <t>nov</t>
  </si>
  <si>
    <t>qwant.com  65</t>
  </si>
  <si>
    <t>ecosia 80  /  t.co 68</t>
  </si>
  <si>
    <t>scoopt.it 6</t>
  </si>
  <si>
    <t>dec</t>
  </si>
  <si>
    <t>ecosia 37  /  t.co 43</t>
  </si>
  <si>
    <t>qwant.com 40</t>
  </si>
  <si>
    <t xml:space="preserve">scoopt.it </t>
  </si>
  <si>
    <t>Article "CLEOR : un nouvel outil d’orientation numérique en Centre-Val de Loire"</t>
  </si>
  <si>
    <t>cma37.fr</t>
  </si>
  <si>
    <t>Pages de blocs "L'offre de formation en région"</t>
  </si>
  <si>
    <t>Page accueil Etoile pro</t>
  </si>
  <si>
    <t>recherches_predefinies_Conseil_regional</t>
  </si>
  <si>
    <t>Etoile Info à votre écoute : 0800 222 100</t>
  </si>
  <si>
    <t>Article "Les formations financées en 2019 par la Région Centre-Val de Loire"</t>
  </si>
  <si>
    <t>ecosia</t>
  </si>
  <si>
    <t>qwant.com</t>
  </si>
  <si>
    <t>yahoo search</t>
  </si>
  <si>
    <t>lilo</t>
  </si>
  <si>
    <t>Utilisateurs</t>
  </si>
  <si>
    <t>S'orienter dans sa vie professionnelle</t>
  </si>
  <si>
    <t>diff nbre visites</t>
  </si>
  <si>
    <t>Article "fiche pratique apprentissage"</t>
  </si>
  <si>
    <t>screen=liste_formations</t>
  </si>
  <si>
    <t>screen=liste_organismes</t>
  </si>
  <si>
    <t>screen=fiche_organisme</t>
  </si>
  <si>
    <t>screen=fiche_formation</t>
  </si>
  <si>
    <t>rechercheAvanceeFormation</t>
  </si>
  <si>
    <t>/seformer/formation</t>
  </si>
  <si>
    <t>Linkedin</t>
  </si>
  <si>
    <t>Article "visas, formations gratuites essentielles</t>
  </si>
  <si>
    <t>Ecosia</t>
  </si>
  <si>
    <t>centre-val-de-loire.direccte.gouv.fr</t>
  </si>
  <si>
    <t>aout-19</t>
  </si>
  <si>
    <t>Bing</t>
  </si>
  <si>
    <t>onisep.fr</t>
  </si>
  <si>
    <t>cma41.fr</t>
  </si>
  <si>
    <t>877 abonnés</t>
  </si>
  <si>
    <t>Mission locale de l'orléanais</t>
  </si>
  <si>
    <t>Site du Lycée Notre Dame à Chartres</t>
  </si>
  <si>
    <t>Liste articles</t>
  </si>
  <si>
    <t>reforme-diplomes-travail-social-niveau-III-niveau-II</t>
  </si>
  <si>
    <t>nb pages vues</t>
  </si>
  <si>
    <t>les-possibilites-de-financer-une-formation-pour-les-demandeurs-d-emploi</t>
  </si>
  <si>
    <t>offre-formation-region</t>
  </si>
  <si>
    <t>accueiletoilepro</t>
  </si>
  <si>
    <t>s-orienter-dans-sa-vie-professionnelle</t>
  </si>
  <si>
    <t>salon-etudiant-tours-orleans</t>
  </si>
  <si>
    <t>steward-armee-air</t>
  </si>
  <si>
    <t>fiche-pratique-apprentissage</t>
  </si>
  <si>
    <t>visas-formations-gratuites-essentielles</t>
  </si>
  <si>
    <t>Le-0800-222-100-a-votre-ecoute</t>
  </si>
  <si>
    <t>CLEOR-nouvel-outil-orientation-numerique</t>
  </si>
  <si>
    <t>Article "visas, formations gratuites essentielles"</t>
  </si>
  <si>
    <t>23 708 pages indexées dans google au 30 novembre
15 408 pages indexées par Bing au 31 octobre</t>
  </si>
  <si>
    <t>Dates des dernières lettres électroniques : 3 octobre et 18 novembre</t>
  </si>
  <si>
    <t xml:space="preserve">Diminution du nombre de consultations par rapport au mois précédent - 4 196 soit (- 10,7 %) et - 2 524 par rapport au même mois en 2018 (- 6,73 %).
La qualité des visites est en légère baisse mais reste néanmoins au dessus de la moyenne annuelle.
</t>
  </si>
  <si>
    <t>etoile</t>
  </si>
  <si>
    <t>formation</t>
  </si>
  <si>
    <t>Synthèse</t>
  </si>
  <si>
    <t>Ref etoile</t>
  </si>
  <si>
    <t>Nombre de visites etoile</t>
  </si>
  <si>
    <t>Nombre de visites formation</t>
  </si>
  <si>
    <t>Yahoo</t>
  </si>
  <si>
    <t>3 720 "j'aime"
3 938 "followers"</t>
  </si>
  <si>
    <t>Total</t>
  </si>
  <si>
    <t>cma45.fr</t>
  </si>
  <si>
    <t>Lycée général et technologique Notre Dame</t>
  </si>
  <si>
    <t>Total 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</si>
</sst>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20" x14ac:knownFonts="1">
    <font>
      <sz val="10"/>
      <name val="Arial"/>
    </font>
    <font>
      <sz val="8"/>
      <name val="Arial"/>
      <family val="2"/>
    </font>
    <font>
      <b/>
      <sz val="10"/>
      <color indexed="9"/>
      <name val="Arial"/>
      <family val="2"/>
    </font>
    <font>
      <b/>
      <sz val="8"/>
      <color indexed="9"/>
      <name val="Arial"/>
      <family val="2"/>
    </font>
    <font>
      <b/>
      <sz val="12"/>
      <color indexed="23"/>
      <name val="Arial"/>
      <family val="2"/>
    </font>
    <font>
      <b/>
      <sz val="12"/>
      <color indexed="9"/>
      <name val="Arial"/>
      <family val="2"/>
    </font>
    <font>
      <b/>
      <sz val="12"/>
      <color indexed="63"/>
      <name val="Arial"/>
      <family val="2"/>
    </font>
    <font>
      <sz val="10"/>
      <name val="Arial"/>
      <family val="2"/>
    </font>
    <font>
      <b/>
      <sz val="10"/>
      <name val="Arial"/>
      <family val="2"/>
    </font>
    <font>
      <sz val="10"/>
      <name val="Arial"/>
      <family val="2"/>
    </font>
    <font>
      <i/>
      <sz val="10"/>
      <name val="Arial"/>
      <family val="2"/>
    </font>
    <font>
      <sz val="12"/>
      <name val="Calibri"/>
      <family val="1"/>
      <scheme val="minor"/>
    </font>
    <font>
      <i/>
      <sz val="8"/>
      <name val="Arial"/>
      <family val="2"/>
    </font>
    <font>
      <i/>
      <sz val="9"/>
      <name val="Arial"/>
      <family val="2"/>
    </font>
    <font>
      <b/>
      <sz val="20"/>
      <name val="Arial"/>
      <family val="2"/>
    </font>
    <font>
      <sz val="10"/>
      <color rgb="FFFF0000"/>
      <name val="Arial"/>
      <family val="2"/>
    </font>
    <font>
      <sz val="10"/>
      <color theme="1"/>
      <name val="Arial"/>
      <family val="2"/>
    </font>
    <font>
      <sz val="20"/>
      <name val="Arial"/>
      <family val="2"/>
    </font>
    <font>
      <sz val="10"/>
      <color rgb="FF000000"/>
      <name val="Arial"/>
      <family val="2"/>
    </font>
    <font>
      <sz val="10"/>
      <color rgb="FF005C9C"/>
      <name val="Arial"/>
      <family val="2"/>
    </font>
  </fonts>
  <fills count="5">
    <fill>
      <patternFill patternType="none"/>
    </fill>
    <fill>
      <patternFill patternType="gray125"/>
    </fill>
    <fill>
      <patternFill patternType="solid">
        <fgColor indexed="49"/>
        <bgColor indexed="64"/>
      </patternFill>
    </fill>
    <fill>
      <patternFill patternType="solid">
        <fgColor indexed="22"/>
        <bgColor indexed="64"/>
      </patternFill>
    </fill>
    <fill>
      <patternFill patternType="solid">
        <fgColor rgb="FF00B0F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thin">
        <color indexed="6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style="thin">
        <color indexed="23"/>
      </top>
      <bottom style="medium">
        <color indexed="23"/>
      </bottom>
      <diagonal/>
    </border>
    <border>
      <left style="thin">
        <color indexed="23"/>
      </left>
      <right/>
      <top/>
      <bottom/>
      <diagonal/>
    </border>
    <border>
      <left style="thin">
        <color indexed="23"/>
      </left>
      <right style="thin">
        <color indexed="23"/>
      </right>
      <top/>
      <bottom/>
      <diagonal/>
    </border>
    <border>
      <left/>
      <right/>
      <top style="thin">
        <color indexed="23"/>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auto="1"/>
      </left>
      <right style="thin">
        <color auto="1"/>
      </right>
      <top style="thin">
        <color indexed="23"/>
      </top>
      <bottom style="thin">
        <color indexed="23"/>
      </bottom>
      <diagonal/>
    </border>
    <border>
      <left style="thin">
        <color auto="1"/>
      </left>
      <right/>
      <top style="thin">
        <color indexed="23"/>
      </top>
      <bottom style="thin">
        <color indexed="23"/>
      </bottom>
      <diagonal/>
    </border>
    <border>
      <left/>
      <right style="thin">
        <color auto="1"/>
      </right>
      <top style="thin">
        <color indexed="23"/>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0" fontId="11" fillId="0" borderId="0"/>
  </cellStyleXfs>
  <cellXfs count="235">
    <xf numFmtId="0" fontId="0" fillId="0" borderId="0" xfId="0"/>
    <xf numFmtId="0" fontId="2" fillId="0" borderId="0" xfId="0" applyFont="1" applyFill="1" applyBorder="1" applyAlignment="1"/>
    <xf numFmtId="0" fontId="4" fillId="0" borderId="0" xfId="0" applyFont="1" applyFill="1" applyBorder="1" applyAlignment="1">
      <alignment horizontal="left"/>
    </xf>
    <xf numFmtId="0" fontId="4" fillId="0" borderId="0" xfId="0" applyFont="1" applyFill="1" applyBorder="1" applyAlignment="1"/>
    <xf numFmtId="0" fontId="6" fillId="0" borderId="2" xfId="0" applyFont="1" applyFill="1" applyBorder="1" applyAlignment="1"/>
    <xf numFmtId="0" fontId="4" fillId="0" borderId="2" xfId="0" applyFont="1" applyFill="1" applyBorder="1" applyAlignment="1"/>
    <xf numFmtId="0" fontId="6" fillId="0" borderId="2" xfId="0" applyFont="1" applyBorder="1" applyAlignment="1"/>
    <xf numFmtId="0" fontId="4" fillId="0" borderId="2" xfId="0" applyFont="1" applyBorder="1" applyAlignment="1"/>
    <xf numFmtId="0" fontId="8" fillId="0" borderId="0" xfId="0" applyFont="1" applyBorder="1"/>
    <xf numFmtId="0" fontId="8" fillId="0" borderId="0" xfId="0" applyFont="1" applyBorder="1" applyAlignment="1">
      <alignment horizontal="left"/>
    </xf>
    <xf numFmtId="17" fontId="8" fillId="0" borderId="0" xfId="0" applyNumberFormat="1" applyFont="1" applyBorder="1" applyAlignment="1">
      <alignment horizontal="left"/>
    </xf>
    <xf numFmtId="0" fontId="0" fillId="0" borderId="0" xfId="0" applyBorder="1"/>
    <xf numFmtId="0" fontId="6" fillId="0" borderId="2" xfId="0" applyFont="1" applyBorder="1"/>
    <xf numFmtId="0" fontId="0" fillId="0" borderId="2" xfId="0" applyBorder="1"/>
    <xf numFmtId="0" fontId="2" fillId="2" borderId="1" xfId="0" applyFont="1" applyFill="1" applyBorder="1" applyAlignment="1">
      <alignment wrapText="1"/>
    </xf>
    <xf numFmtId="0" fontId="2" fillId="2" borderId="1" xfId="0" applyFont="1" applyFill="1" applyBorder="1" applyAlignment="1">
      <alignment horizontal="center"/>
    </xf>
    <xf numFmtId="0" fontId="3" fillId="3" borderId="1" xfId="0" applyFont="1" applyFill="1" applyBorder="1" applyAlignment="1">
      <alignment vertical="center" wrapText="1"/>
    </xf>
    <xf numFmtId="3" fontId="7" fillId="0" borderId="1" xfId="0" applyNumberFormat="1" applyFont="1" applyFill="1" applyBorder="1" applyAlignment="1">
      <alignment horizontal="center" vertical="center" wrapText="1"/>
    </xf>
    <xf numFmtId="0" fontId="0" fillId="0" borderId="0" xfId="0" applyAlignment="1">
      <alignment vertical="center"/>
    </xf>
    <xf numFmtId="9" fontId="7" fillId="0" borderId="1" xfId="0" applyNumberFormat="1" applyFont="1" applyBorder="1" applyAlignment="1">
      <alignment horizontal="center" vertical="center"/>
    </xf>
    <xf numFmtId="3" fontId="7" fillId="0" borderId="0" xfId="0" applyNumberFormat="1" applyFont="1" applyFill="1" applyBorder="1" applyAlignment="1">
      <alignment horizontal="center" vertical="center" wrapText="1"/>
    </xf>
    <xf numFmtId="0" fontId="0" fillId="0" borderId="0" xfId="0" applyAlignment="1"/>
    <xf numFmtId="0" fontId="1" fillId="0" borderId="0" xfId="0" applyFont="1" applyFill="1" applyBorder="1" applyAlignment="1">
      <alignment horizontal="left" vertical="top"/>
    </xf>
    <xf numFmtId="0" fontId="0" fillId="0" borderId="0" xfId="0" applyBorder="1" applyAlignment="1"/>
    <xf numFmtId="0" fontId="7" fillId="0" borderId="0" xfId="0" applyFont="1" applyAlignment="1">
      <alignment vertical="center"/>
    </xf>
    <xf numFmtId="0" fontId="0" fillId="0" borderId="1" xfId="0" applyBorder="1" applyAlignment="1"/>
    <xf numFmtId="0" fontId="0" fillId="0" borderId="6" xfId="0" applyBorder="1" applyAlignment="1"/>
    <xf numFmtId="0" fontId="0" fillId="0" borderId="7" xfId="0" applyBorder="1" applyAlignment="1"/>
    <xf numFmtId="44" fontId="2" fillId="2" borderId="4" xfId="1" applyFont="1" applyFill="1" applyBorder="1" applyAlignment="1"/>
    <xf numFmtId="44" fontId="2" fillId="2" borderId="5" xfId="1" applyFont="1" applyFill="1" applyBorder="1" applyAlignment="1"/>
    <xf numFmtId="44" fontId="2" fillId="2" borderId="3" xfId="1" applyFont="1" applyFill="1" applyBorder="1" applyAlignment="1"/>
    <xf numFmtId="3" fontId="10" fillId="0" borderId="1" xfId="0" applyNumberFormat="1" applyFont="1" applyFill="1" applyBorder="1" applyAlignment="1">
      <alignment horizontal="center" vertical="center" wrapText="1"/>
    </xf>
    <xf numFmtId="10" fontId="0" fillId="0" borderId="0" xfId="0" applyNumberFormat="1" applyAlignment="1">
      <alignment vertical="center"/>
    </xf>
    <xf numFmtId="4" fontId="7"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xf>
    <xf numFmtId="10" fontId="7" fillId="0" borderId="1" xfId="0" applyNumberFormat="1" applyFont="1" applyFill="1" applyBorder="1" applyAlignment="1">
      <alignment horizontal="center" vertical="center" wrapText="1"/>
    </xf>
    <xf numFmtId="0" fontId="7" fillId="0" borderId="0" xfId="0" applyFont="1" applyFill="1" applyBorder="1"/>
    <xf numFmtId="0" fontId="2" fillId="0" borderId="8" xfId="0" applyFont="1" applyFill="1" applyBorder="1" applyAlignment="1">
      <alignment horizontal="left" wrapText="1"/>
    </xf>
    <xf numFmtId="9" fontId="0" fillId="0" borderId="8" xfId="0" applyNumberFormat="1" applyBorder="1" applyAlignment="1"/>
    <xf numFmtId="0" fontId="0" fillId="0" borderId="8" xfId="0" applyBorder="1" applyAlignment="1"/>
    <xf numFmtId="0" fontId="7" fillId="0" borderId="9" xfId="0" applyFont="1" applyBorder="1" applyAlignment="1">
      <alignment horizontal="center"/>
    </xf>
    <xf numFmtId="3" fontId="0" fillId="0" borderId="0" xfId="0" applyNumberFormat="1"/>
    <xf numFmtId="0" fontId="10" fillId="0" borderId="0" xfId="0" applyFont="1"/>
    <xf numFmtId="0" fontId="2" fillId="2" borderId="3" xfId="0" applyFont="1" applyFill="1" applyBorder="1" applyAlignment="1">
      <alignment horizontal="center" wrapText="1"/>
    </xf>
    <xf numFmtId="9" fontId="10" fillId="0" borderId="1" xfId="0" applyNumberFormat="1" applyFont="1" applyFill="1" applyBorder="1" applyAlignment="1">
      <alignment horizontal="center" vertical="top"/>
    </xf>
    <xf numFmtId="0" fontId="2" fillId="2" borderId="3" xfId="0" applyFont="1" applyFill="1" applyBorder="1" applyAlignment="1">
      <alignment horizontal="center" vertical="center"/>
    </xf>
    <xf numFmtId="0" fontId="10" fillId="0" borderId="10" xfId="0" applyFont="1" applyBorder="1" applyAlignment="1">
      <alignment horizontal="center"/>
    </xf>
    <xf numFmtId="9" fontId="10" fillId="0" borderId="3" xfId="0" applyNumberFormat="1" applyFont="1" applyFill="1" applyBorder="1" applyAlignment="1">
      <alignment horizontal="center" vertical="top"/>
    </xf>
    <xf numFmtId="9" fontId="10" fillId="0" borderId="0" xfId="0" applyNumberFormat="1" applyFont="1"/>
    <xf numFmtId="164" fontId="10" fillId="0" borderId="1" xfId="0" applyNumberFormat="1" applyFont="1" applyFill="1" applyBorder="1" applyAlignment="1">
      <alignment horizontal="center" vertical="top"/>
    </xf>
    <xf numFmtId="164" fontId="0" fillId="0" borderId="0" xfId="0" applyNumberFormat="1"/>
    <xf numFmtId="3" fontId="0" fillId="0" borderId="0" xfId="0" applyNumberFormat="1" applyBorder="1" applyAlignment="1">
      <alignment vertical="top"/>
    </xf>
    <xf numFmtId="0" fontId="14" fillId="0" borderId="0" xfId="0" applyFont="1" applyAlignment="1">
      <alignment horizontal="center"/>
    </xf>
    <xf numFmtId="0" fontId="3" fillId="3" borderId="0" xfId="0" applyFont="1" applyFill="1" applyBorder="1" applyAlignment="1">
      <alignment vertical="center" wrapText="1"/>
    </xf>
    <xf numFmtId="45" fontId="7" fillId="0" borderId="1" xfId="0" applyNumberFormat="1" applyFont="1" applyFill="1" applyBorder="1" applyAlignment="1">
      <alignment horizontal="center" vertical="center" wrapText="1"/>
    </xf>
    <xf numFmtId="45" fontId="0" fillId="0" borderId="0" xfId="0" applyNumberFormat="1" applyFill="1" applyBorder="1" applyAlignment="1">
      <alignment horizontal="center" vertical="center"/>
    </xf>
    <xf numFmtId="45" fontId="7" fillId="0" borderId="0" xfId="0" applyNumberFormat="1" applyFont="1" applyFill="1" applyBorder="1" applyAlignment="1">
      <alignment horizontal="center" vertical="center" wrapText="1"/>
    </xf>
    <xf numFmtId="3" fontId="10" fillId="0" borderId="0" xfId="0" applyNumberFormat="1" applyFont="1" applyBorder="1" applyAlignment="1"/>
    <xf numFmtId="0" fontId="10" fillId="0" borderId="0" xfId="0" applyFont="1" applyBorder="1" applyAlignment="1"/>
    <xf numFmtId="0" fontId="7" fillId="0" borderId="0" xfId="0" applyFont="1"/>
    <xf numFmtId="9" fontId="0" fillId="0" borderId="0" xfId="0" applyNumberFormat="1"/>
    <xf numFmtId="3" fontId="8" fillId="0" borderId="0" xfId="0" applyNumberFormat="1" applyFont="1" applyBorder="1" applyAlignment="1">
      <alignment horizontal="left"/>
    </xf>
    <xf numFmtId="14" fontId="0" fillId="0" borderId="0" xfId="0" applyNumberFormat="1"/>
    <xf numFmtId="0" fontId="7" fillId="0" borderId="12" xfId="0" applyFont="1" applyBorder="1"/>
    <xf numFmtId="0" fontId="0" fillId="0" borderId="13" xfId="0" applyBorder="1"/>
    <xf numFmtId="0" fontId="0" fillId="0" borderId="14" xfId="0" applyBorder="1"/>
    <xf numFmtId="0" fontId="0" fillId="0" borderId="15" xfId="0" applyBorder="1"/>
    <xf numFmtId="0" fontId="0" fillId="0" borderId="15" xfId="0" applyBorder="1" applyAlignment="1">
      <alignment horizontal="center"/>
    </xf>
    <xf numFmtId="0" fontId="7" fillId="0" borderId="15" xfId="0" applyFont="1" applyBorder="1" applyAlignment="1">
      <alignment horizontal="left"/>
    </xf>
    <xf numFmtId="0" fontId="0" fillId="0" borderId="16" xfId="0" applyBorder="1"/>
    <xf numFmtId="164" fontId="0" fillId="0" borderId="15" xfId="0" applyNumberFormat="1" applyBorder="1" applyAlignment="1">
      <alignment horizontal="left"/>
    </xf>
    <xf numFmtId="0" fontId="7" fillId="0" borderId="6" xfId="0" applyFont="1" applyBorder="1" applyAlignment="1">
      <alignment horizontal="center"/>
    </xf>
    <xf numFmtId="2" fontId="0" fillId="0" borderId="1" xfId="0" applyNumberFormat="1" applyFill="1" applyBorder="1" applyAlignment="1">
      <alignment horizontal="center" vertical="center"/>
    </xf>
    <xf numFmtId="0" fontId="17" fillId="0" borderId="0" xfId="0" applyFont="1"/>
    <xf numFmtId="165" fontId="0" fillId="0" borderId="0" xfId="0" applyNumberFormat="1"/>
    <xf numFmtId="165" fontId="0" fillId="0" borderId="0" xfId="0" applyNumberFormat="1" applyAlignment="1">
      <alignment vertical="center"/>
    </xf>
    <xf numFmtId="10" fontId="0" fillId="0" borderId="0" xfId="0" applyNumberFormat="1"/>
    <xf numFmtId="0" fontId="7" fillId="0" borderId="0" xfId="0" applyFont="1"/>
    <xf numFmtId="3" fontId="0" fillId="0" borderId="0" xfId="0" applyNumberFormat="1" applyAlignment="1">
      <alignment vertical="center"/>
    </xf>
    <xf numFmtId="0" fontId="7" fillId="0" borderId="0" xfId="0" applyFont="1"/>
    <xf numFmtId="0" fontId="7" fillId="0" borderId="6" xfId="0" applyFont="1" applyBorder="1" applyAlignment="1">
      <alignment horizontal="center" vertical="center"/>
    </xf>
    <xf numFmtId="10" fontId="0" fillId="0" borderId="0" xfId="0" applyNumberFormat="1" applyFill="1" applyBorder="1" applyAlignment="1">
      <alignment horizontal="center" vertical="center"/>
    </xf>
    <xf numFmtId="10" fontId="7" fillId="0" borderId="0" xfId="0" applyNumberFormat="1" applyFont="1"/>
    <xf numFmtId="3" fontId="7" fillId="0" borderId="12" xfId="0" applyNumberFormat="1" applyFont="1" applyBorder="1" applyAlignment="1">
      <alignment horizontal="center" vertical="center"/>
    </xf>
    <xf numFmtId="0" fontId="7" fillId="0" borderId="0" xfId="0" applyFont="1"/>
    <xf numFmtId="0" fontId="7" fillId="0" borderId="0" xfId="0" applyFont="1"/>
    <xf numFmtId="0" fontId="7" fillId="0" borderId="0" xfId="0" applyFont="1" applyFill="1" applyAlignment="1">
      <alignment horizontal="left" vertical="top" wrapText="1"/>
    </xf>
    <xf numFmtId="0" fontId="7" fillId="0" borderId="0" xfId="0" applyFont="1"/>
    <xf numFmtId="0" fontId="7" fillId="0" borderId="0" xfId="0" applyFont="1"/>
    <xf numFmtId="10" fontId="7" fillId="0" borderId="1" xfId="0" applyNumberFormat="1" applyFont="1" applyBorder="1" applyAlignment="1">
      <alignment horizontal="center" vertical="center"/>
    </xf>
    <xf numFmtId="0" fontId="7" fillId="0" borderId="0" xfId="0" applyFont="1"/>
    <xf numFmtId="0" fontId="1" fillId="0" borderId="5" xfId="0" applyFont="1" applyFill="1" applyBorder="1" applyAlignment="1">
      <alignment horizontal="left" vertical="top" wrapText="1"/>
    </xf>
    <xf numFmtId="0" fontId="7" fillId="0" borderId="0" xfId="0" applyFont="1"/>
    <xf numFmtId="17" fontId="0" fillId="0" borderId="0" xfId="0" applyNumberFormat="1" applyAlignment="1">
      <alignment horizontal="left"/>
    </xf>
    <xf numFmtId="0" fontId="7" fillId="0" borderId="0" xfId="0" applyFont="1"/>
    <xf numFmtId="0" fontId="7" fillId="0" borderId="0" xfId="0" applyFont="1"/>
    <xf numFmtId="0" fontId="7" fillId="0" borderId="0" xfId="0" applyFont="1"/>
    <xf numFmtId="0" fontId="7" fillId="0" borderId="0" xfId="0" applyFont="1"/>
    <xf numFmtId="0" fontId="7" fillId="0" borderId="0" xfId="0" applyFont="1"/>
    <xf numFmtId="0" fontId="15" fillId="0" borderId="0" xfId="0" applyFont="1" applyFill="1" applyAlignment="1">
      <alignment horizontal="left" vertical="top" wrapText="1"/>
    </xf>
    <xf numFmtId="0" fontId="7" fillId="0" borderId="0" xfId="0" applyFont="1" applyAlignment="1">
      <alignment horizontal="left" vertical="top"/>
    </xf>
    <xf numFmtId="0" fontId="7" fillId="0" borderId="1" xfId="0" applyFont="1" applyBorder="1" applyAlignment="1">
      <alignment horizontal="center" vertical="center"/>
    </xf>
    <xf numFmtId="0" fontId="7" fillId="0" borderId="1" xfId="0" applyFont="1" applyBorder="1" applyAlignment="1">
      <alignment horizontal="center"/>
    </xf>
    <xf numFmtId="0" fontId="0" fillId="0" borderId="1" xfId="0" applyBorder="1" applyAlignment="1">
      <alignment horizontal="center"/>
    </xf>
    <xf numFmtId="0" fontId="7" fillId="0" borderId="0" xfId="0" applyFont="1"/>
    <xf numFmtId="0" fontId="7" fillId="0" borderId="0" xfId="0" applyFont="1"/>
    <xf numFmtId="17" fontId="7" fillId="0" borderId="0" xfId="0" applyNumberFormat="1" applyFont="1" applyAlignment="1">
      <alignment horizontal="left" vertical="top"/>
    </xf>
    <xf numFmtId="0" fontId="7" fillId="0" borderId="0" xfId="0" applyFont="1"/>
    <xf numFmtId="0" fontId="7" fillId="0" borderId="0" xfId="0" applyFont="1"/>
    <xf numFmtId="0" fontId="2" fillId="2" borderId="3" xfId="0" applyFont="1" applyFill="1" applyBorder="1" applyAlignment="1">
      <alignment horizontal="center" wrapText="1"/>
    </xf>
    <xf numFmtId="0" fontId="1" fillId="0" borderId="5" xfId="0" applyFont="1" applyFill="1" applyBorder="1" applyAlignment="1">
      <alignment horizontal="left" vertical="top" wrapText="1"/>
    </xf>
    <xf numFmtId="2" fontId="7" fillId="0" borderId="6" xfId="0" applyNumberFormat="1" applyFont="1" applyBorder="1" applyAlignment="1">
      <alignment horizontal="right"/>
    </xf>
    <xf numFmtId="0" fontId="7" fillId="0" borderId="0" xfId="0" applyFont="1"/>
    <xf numFmtId="0" fontId="18" fillId="0" borderId="0" xfId="0" applyFont="1"/>
    <xf numFmtId="0" fontId="19" fillId="0" borderId="0" xfId="0" applyFont="1"/>
    <xf numFmtId="0" fontId="3" fillId="3" borderId="4" xfId="0" applyFont="1" applyFill="1" applyBorder="1" applyAlignment="1">
      <alignment horizontal="left" wrapText="1"/>
    </xf>
    <xf numFmtId="0" fontId="3" fillId="3" borderId="5" xfId="0" applyFont="1" applyFill="1" applyBorder="1" applyAlignment="1">
      <alignment horizontal="left" wrapText="1"/>
    </xf>
    <xf numFmtId="0" fontId="3" fillId="3" borderId="3" xfId="0" applyFont="1" applyFill="1" applyBorder="1" applyAlignment="1">
      <alignment horizontal="left" wrapText="1"/>
    </xf>
    <xf numFmtId="3" fontId="7" fillId="0" borderId="1" xfId="0" applyNumberFormat="1" applyFont="1" applyBorder="1" applyAlignment="1">
      <alignment horizontal="center" vertical="center"/>
    </xf>
    <xf numFmtId="0" fontId="7" fillId="0" borderId="1" xfId="0" applyFont="1" applyBorder="1" applyAlignment="1">
      <alignment horizontal="center" vertical="center"/>
    </xf>
    <xf numFmtId="3" fontId="7" fillId="0" borderId="5" xfId="0" applyNumberFormat="1" applyFont="1" applyFill="1" applyBorder="1" applyAlignment="1">
      <alignment horizontal="center" vertical="top"/>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164" fontId="7" fillId="0" borderId="4" xfId="0" applyNumberFormat="1" applyFont="1" applyBorder="1" applyAlignment="1">
      <alignment horizontal="center"/>
    </xf>
    <xf numFmtId="164" fontId="7" fillId="0" borderId="3" xfId="0" applyNumberFormat="1" applyFont="1" applyBorder="1" applyAlignment="1">
      <alignment horizontal="center"/>
    </xf>
    <xf numFmtId="3" fontId="7" fillId="0" borderId="4" xfId="2" applyNumberFormat="1" applyFont="1" applyBorder="1" applyAlignment="1">
      <alignment horizontal="center"/>
    </xf>
    <xf numFmtId="3" fontId="7" fillId="0" borderId="5" xfId="2" applyNumberFormat="1" applyFont="1" applyBorder="1" applyAlignment="1">
      <alignment horizontal="center"/>
    </xf>
    <xf numFmtId="3" fontId="7" fillId="0" borderId="3" xfId="2" applyNumberFormat="1" applyFont="1" applyBorder="1" applyAlignment="1">
      <alignment horizontal="center"/>
    </xf>
    <xf numFmtId="0" fontId="2" fillId="2" borderId="4" xfId="0" applyFont="1" applyFill="1" applyBorder="1" applyAlignment="1">
      <alignment horizontal="left"/>
    </xf>
    <xf numFmtId="0" fontId="2" fillId="2" borderId="5" xfId="0" applyFont="1" applyFill="1" applyBorder="1" applyAlignment="1">
      <alignment horizontal="left"/>
    </xf>
    <xf numFmtId="0" fontId="3" fillId="3" borderId="1" xfId="0" applyFont="1" applyFill="1" applyBorder="1" applyAlignment="1">
      <alignment horizontal="left"/>
    </xf>
    <xf numFmtId="0" fontId="0" fillId="0" borderId="1" xfId="0" applyBorder="1"/>
    <xf numFmtId="0" fontId="2" fillId="2" borderId="5" xfId="0" applyFont="1" applyFill="1" applyBorder="1" applyAlignment="1">
      <alignment horizontal="center" vertical="center"/>
    </xf>
    <xf numFmtId="3" fontId="7" fillId="0" borderId="4" xfId="0" applyNumberFormat="1" applyFont="1" applyBorder="1" applyAlignment="1">
      <alignment horizontal="right"/>
    </xf>
    <xf numFmtId="3" fontId="7" fillId="0" borderId="5" xfId="0" applyNumberFormat="1" applyFont="1" applyBorder="1" applyAlignment="1">
      <alignment horizontal="right"/>
    </xf>
    <xf numFmtId="3" fontId="7" fillId="0" borderId="3" xfId="0" applyNumberFormat="1" applyFont="1" applyBorder="1" applyAlignment="1">
      <alignment horizontal="right"/>
    </xf>
    <xf numFmtId="21" fontId="7" fillId="0" borderId="4" xfId="0" applyNumberFormat="1" applyFont="1" applyBorder="1" applyAlignment="1">
      <alignment horizontal="right"/>
    </xf>
    <xf numFmtId="21" fontId="7" fillId="0" borderId="5" xfId="0" applyNumberFormat="1" applyFont="1" applyBorder="1" applyAlignment="1">
      <alignment horizontal="right"/>
    </xf>
    <xf numFmtId="21" fontId="7" fillId="0" borderId="3" xfId="0" applyNumberFormat="1" applyFont="1" applyBorder="1" applyAlignment="1">
      <alignment horizontal="right"/>
    </xf>
    <xf numFmtId="2" fontId="7" fillId="0" borderId="4" xfId="0" applyNumberFormat="1" applyFont="1" applyBorder="1" applyAlignment="1">
      <alignment horizontal="right"/>
    </xf>
    <xf numFmtId="2" fontId="7" fillId="0" borderId="5" xfId="0" applyNumberFormat="1" applyFont="1" applyBorder="1" applyAlignment="1">
      <alignment horizontal="right"/>
    </xf>
    <xf numFmtId="2" fontId="7" fillId="0" borderId="3" xfId="0" applyNumberFormat="1" applyFont="1" applyBorder="1" applyAlignment="1">
      <alignment horizontal="right"/>
    </xf>
    <xf numFmtId="10" fontId="7" fillId="0" borderId="17" xfId="0" applyNumberFormat="1" applyFont="1" applyBorder="1" applyAlignment="1">
      <alignment horizontal="right"/>
    </xf>
    <xf numFmtId="10" fontId="7" fillId="0" borderId="18" xfId="0" applyNumberFormat="1" applyFont="1" applyBorder="1" applyAlignment="1">
      <alignment horizontal="right"/>
    </xf>
    <xf numFmtId="10" fontId="7" fillId="0" borderId="19" xfId="0" applyNumberFormat="1" applyFont="1" applyBorder="1" applyAlignment="1">
      <alignment horizontal="right"/>
    </xf>
    <xf numFmtId="0" fontId="3" fillId="3" borderId="6" xfId="0" applyFont="1" applyFill="1" applyBorder="1" applyAlignment="1">
      <alignment horizontal="left"/>
    </xf>
    <xf numFmtId="2" fontId="7" fillId="0" borderId="6" xfId="0" applyNumberFormat="1" applyFont="1" applyBorder="1" applyAlignment="1">
      <alignment horizontal="right"/>
    </xf>
    <xf numFmtId="0" fontId="3" fillId="3" borderId="7" xfId="0" applyFont="1" applyFill="1" applyBorder="1" applyAlignment="1">
      <alignment horizontal="left"/>
    </xf>
    <xf numFmtId="44" fontId="2" fillId="2" borderId="5" xfId="1" applyFont="1" applyFill="1" applyBorder="1" applyAlignment="1">
      <alignment horizontal="center"/>
    </xf>
    <xf numFmtId="3" fontId="15" fillId="0" borderId="4" xfId="0" applyNumberFormat="1" applyFont="1" applyBorder="1" applyAlignment="1">
      <alignment horizontal="center"/>
    </xf>
    <xf numFmtId="3" fontId="15" fillId="0" borderId="3" xfId="0" applyNumberFormat="1" applyFont="1" applyBorder="1" applyAlignment="1">
      <alignment horizontal="center"/>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2" borderId="5" xfId="0" applyFont="1" applyFill="1" applyBorder="1" applyAlignment="1">
      <alignment horizontal="center" wrapText="1"/>
    </xf>
    <xf numFmtId="0" fontId="2" fillId="2" borderId="3" xfId="0" applyFont="1" applyFill="1" applyBorder="1" applyAlignment="1">
      <alignment horizontal="center" wrapText="1"/>
    </xf>
    <xf numFmtId="3" fontId="7" fillId="0" borderId="4" xfId="0" applyNumberFormat="1" applyFont="1" applyBorder="1" applyAlignment="1">
      <alignment horizontal="center"/>
    </xf>
    <xf numFmtId="3" fontId="7" fillId="0" borderId="3" xfId="0" applyNumberFormat="1" applyFont="1" applyBorder="1" applyAlignment="1">
      <alignment horizontal="center"/>
    </xf>
    <xf numFmtId="0" fontId="2" fillId="2" borderId="4" xfId="0" applyFont="1" applyFill="1" applyBorder="1" applyAlignment="1">
      <alignment horizontal="center" wrapText="1"/>
    </xf>
    <xf numFmtId="3" fontId="13" fillId="0" borderId="5" xfId="0" applyNumberFormat="1" applyFont="1" applyBorder="1" applyAlignment="1">
      <alignment horizontal="center"/>
    </xf>
    <xf numFmtId="0" fontId="12" fillId="0" borderId="5" xfId="0" applyFont="1" applyBorder="1" applyAlignment="1">
      <alignment horizontal="center"/>
    </xf>
    <xf numFmtId="164" fontId="7" fillId="0" borderId="1" xfId="0" applyNumberFormat="1" applyFont="1" applyBorder="1" applyAlignment="1">
      <alignment horizontal="center"/>
    </xf>
    <xf numFmtId="0" fontId="7" fillId="0" borderId="1" xfId="0" applyFont="1" applyBorder="1" applyAlignment="1">
      <alignment horizontal="center"/>
    </xf>
    <xf numFmtId="0" fontId="0" fillId="0" borderId="1" xfId="0" applyBorder="1" applyAlignment="1">
      <alignment horizontal="center"/>
    </xf>
    <xf numFmtId="0" fontId="2" fillId="2" borderId="1" xfId="0" applyFont="1" applyFill="1" applyBorder="1" applyAlignment="1">
      <alignment horizontal="left" wrapText="1"/>
    </xf>
    <xf numFmtId="0" fontId="3" fillId="3" borderId="1" xfId="0" applyFont="1" applyFill="1" applyBorder="1" applyAlignment="1">
      <alignment horizontal="left" wrapText="1"/>
    </xf>
    <xf numFmtId="3" fontId="7" fillId="0" borderId="1" xfId="0" applyNumberFormat="1" applyFont="1" applyBorder="1" applyAlignment="1">
      <alignment horizontal="center"/>
    </xf>
    <xf numFmtId="0" fontId="7" fillId="0" borderId="1" xfId="0" applyFont="1" applyFill="1" applyBorder="1" applyAlignment="1">
      <alignment horizontal="center" wrapText="1"/>
    </xf>
    <xf numFmtId="0" fontId="12" fillId="0" borderId="10" xfId="0" applyFont="1" applyBorder="1"/>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3" xfId="0" applyFont="1" applyFill="1" applyBorder="1" applyAlignment="1">
      <alignment horizontal="left" vertical="top" wrapText="1"/>
    </xf>
    <xf numFmtId="0" fontId="7" fillId="0" borderId="11" xfId="0" applyFont="1" applyBorder="1" applyAlignment="1">
      <alignment horizontal="left"/>
    </xf>
    <xf numFmtId="0" fontId="7" fillId="0" borderId="12" xfId="0" applyFont="1" applyBorder="1" applyAlignment="1">
      <alignment horizontal="left"/>
    </xf>
    <xf numFmtId="3" fontId="16" fillId="0" borderId="4" xfId="0" applyNumberFormat="1" applyFont="1" applyBorder="1" applyAlignment="1">
      <alignment horizontal="center" wrapText="1"/>
    </xf>
    <xf numFmtId="3" fontId="16" fillId="0" borderId="3" xfId="0" applyNumberFormat="1" applyFont="1" applyBorder="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10" fillId="0" borderId="10" xfId="0" applyNumberFormat="1" applyFont="1" applyBorder="1" applyAlignment="1">
      <alignment horizontal="center"/>
    </xf>
    <xf numFmtId="3" fontId="16" fillId="0" borderId="4" xfId="0" applyNumberFormat="1" applyFont="1" applyBorder="1" applyAlignment="1">
      <alignment horizontal="center"/>
    </xf>
    <xf numFmtId="0" fontId="2" fillId="2" borderId="3" xfId="0" applyFont="1" applyFill="1" applyBorder="1" applyAlignment="1">
      <alignment horizontal="left" wrapText="1"/>
    </xf>
    <xf numFmtId="0" fontId="2" fillId="2" borderId="1" xfId="0" applyFont="1" applyFill="1" applyBorder="1" applyAlignment="1">
      <alignment horizontal="center" wrapText="1"/>
    </xf>
    <xf numFmtId="3" fontId="7" fillId="0" borderId="4" xfId="0" applyNumberFormat="1" applyFont="1" applyBorder="1" applyAlignment="1">
      <alignment horizontal="center" vertical="center"/>
    </xf>
    <xf numFmtId="3" fontId="7" fillId="0" borderId="5" xfId="0" applyNumberFormat="1" applyFont="1" applyBorder="1" applyAlignment="1">
      <alignment horizontal="center" vertical="center"/>
    </xf>
    <xf numFmtId="3" fontId="7" fillId="0" borderId="3" xfId="0" applyNumberFormat="1" applyFont="1" applyBorder="1" applyAlignment="1">
      <alignment horizontal="center" vertical="center"/>
    </xf>
    <xf numFmtId="3" fontId="0" fillId="0" borderId="0" xfId="0" applyNumberFormat="1" applyAlignment="1">
      <alignment horizontal="center"/>
    </xf>
    <xf numFmtId="0" fontId="0" fillId="0" borderId="0" xfId="0" applyAlignment="1">
      <alignment horizontal="center"/>
    </xf>
    <xf numFmtId="3" fontId="7" fillId="0" borderId="4" xfId="0" applyNumberFormat="1" applyFont="1" applyFill="1" applyBorder="1" applyAlignment="1">
      <alignment horizontal="center" vertical="top"/>
    </xf>
    <xf numFmtId="3" fontId="7" fillId="0" borderId="3" xfId="0" applyNumberFormat="1" applyFont="1" applyFill="1" applyBorder="1" applyAlignment="1">
      <alignment horizontal="center" vertical="top"/>
    </xf>
    <xf numFmtId="10" fontId="7" fillId="0" borderId="7" xfId="0" applyNumberFormat="1" applyFont="1" applyBorder="1" applyAlignment="1">
      <alignment horizontal="right"/>
    </xf>
    <xf numFmtId="0" fontId="5" fillId="2" borderId="5" xfId="0" applyFont="1" applyFill="1" applyBorder="1" applyAlignment="1">
      <alignment horizontal="left"/>
    </xf>
    <xf numFmtId="0" fontId="5" fillId="2" borderId="3" xfId="0" applyFont="1" applyFill="1" applyBorder="1" applyAlignment="1">
      <alignment horizontal="left"/>
    </xf>
    <xf numFmtId="3" fontId="7" fillId="0" borderId="1" xfId="0" applyNumberFormat="1" applyFont="1" applyBorder="1" applyAlignment="1">
      <alignment horizontal="right"/>
    </xf>
    <xf numFmtId="0" fontId="7" fillId="0" borderId="1" xfId="0" applyFont="1" applyBorder="1" applyAlignment="1">
      <alignment horizontal="right"/>
    </xf>
    <xf numFmtId="0" fontId="3" fillId="0" borderId="0" xfId="0" applyFont="1"/>
    <xf numFmtId="0" fontId="2" fillId="0" borderId="0" xfId="0" applyFont="1" applyAlignment="1">
      <alignment horizontal="center"/>
    </xf>
    <xf numFmtId="0" fontId="7" fillId="0" borderId="0" xfId="0" applyFont="1" applyAlignment="1">
      <alignment horizontal="center"/>
    </xf>
    <xf numFmtId="0" fontId="7" fillId="0" borderId="0" xfId="0" applyFont="1"/>
    <xf numFmtId="0" fontId="7" fillId="0" borderId="0" xfId="0" applyFont="1" applyAlignment="1">
      <alignment horizontal="left" vertical="center"/>
    </xf>
    <xf numFmtId="0" fontId="7" fillId="0" borderId="0" xfId="0" applyFont="1" applyAlignment="1">
      <alignment horizontal="left" wrapText="1"/>
    </xf>
    <xf numFmtId="0" fontId="0" fillId="0" borderId="0" xfId="0" applyAlignment="1">
      <alignment horizontal="left" wrapText="1"/>
    </xf>
    <xf numFmtId="0" fontId="17" fillId="0" borderId="0" xfId="0" applyFont="1" applyAlignment="1">
      <alignment horizontal="center"/>
    </xf>
    <xf numFmtId="0" fontId="7"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5" fillId="2" borderId="5" xfId="0" applyFont="1" applyFill="1" applyBorder="1" applyAlignment="1">
      <alignment horizontal="center"/>
    </xf>
    <xf numFmtId="45" fontId="7" fillId="0" borderId="4" xfId="0" applyNumberFormat="1" applyFont="1" applyBorder="1" applyAlignment="1">
      <alignment horizontal="right"/>
    </xf>
    <xf numFmtId="45" fontId="7" fillId="0" borderId="5" xfId="0" applyNumberFormat="1" applyFont="1" applyBorder="1" applyAlignment="1">
      <alignment horizontal="right"/>
    </xf>
    <xf numFmtId="45" fontId="7" fillId="0" borderId="3" xfId="0" applyNumberFormat="1" applyFont="1" applyBorder="1" applyAlignment="1">
      <alignment horizontal="right"/>
    </xf>
    <xf numFmtId="0" fontId="7" fillId="0" borderId="4" xfId="0" applyFont="1" applyBorder="1" applyAlignment="1">
      <alignment horizontal="right"/>
    </xf>
    <xf numFmtId="0" fontId="7" fillId="0" borderId="3" xfId="0" applyFont="1" applyBorder="1" applyAlignment="1">
      <alignment horizontal="right"/>
    </xf>
    <xf numFmtId="0" fontId="5" fillId="2" borderId="20" xfId="0" applyFont="1" applyFill="1" applyBorder="1" applyAlignment="1">
      <alignment horizontal="center"/>
    </xf>
    <xf numFmtId="0" fontId="5" fillId="2" borderId="21" xfId="0" applyFont="1" applyFill="1" applyBorder="1" applyAlignment="1">
      <alignment horizontal="center"/>
    </xf>
    <xf numFmtId="0" fontId="5" fillId="2" borderId="22" xfId="0" applyFont="1" applyFill="1" applyBorder="1" applyAlignment="1">
      <alignment horizontal="center"/>
    </xf>
    <xf numFmtId="0" fontId="0" fillId="0" borderId="23" xfId="0" applyBorder="1"/>
    <xf numFmtId="0" fontId="0" fillId="0" borderId="10" xfId="0" applyBorder="1"/>
    <xf numFmtId="0" fontId="0" fillId="0" borderId="24" xfId="0" applyBorder="1"/>
    <xf numFmtId="3" fontId="0" fillId="0" borderId="1" xfId="0" applyNumberFormat="1" applyBorder="1" applyAlignment="1">
      <alignment horizontal="right"/>
    </xf>
    <xf numFmtId="3" fontId="0" fillId="0" borderId="1" xfId="0" applyNumberFormat="1" applyBorder="1" applyAlignment="1">
      <alignment horizontal="right" vertical="center"/>
    </xf>
    <xf numFmtId="45" fontId="7" fillId="0" borderId="6" xfId="0" applyNumberFormat="1" applyFont="1" applyBorder="1" applyAlignment="1">
      <alignment horizontal="right" vertical="center"/>
    </xf>
    <xf numFmtId="10" fontId="0" fillId="0" borderId="7" xfId="0" applyNumberFormat="1" applyBorder="1" applyAlignment="1"/>
    <xf numFmtId="0" fontId="7" fillId="0" borderId="4" xfId="0" applyNumberFormat="1" applyFont="1" applyBorder="1" applyAlignment="1">
      <alignment horizontal="center"/>
    </xf>
    <xf numFmtId="0" fontId="7" fillId="0" borderId="3" xfId="0" applyNumberFormat="1" applyFont="1" applyBorder="1" applyAlignment="1">
      <alignment horizontal="center"/>
    </xf>
    <xf numFmtId="0" fontId="5" fillId="4" borderId="20" xfId="0" applyFont="1" applyFill="1" applyBorder="1" applyAlignment="1">
      <alignment horizontal="center"/>
    </xf>
    <xf numFmtId="3" fontId="7" fillId="0" borderId="1" xfId="0" applyNumberFormat="1" applyFont="1" applyFill="1" applyBorder="1" applyAlignment="1">
      <alignment horizontal="center"/>
    </xf>
    <xf numFmtId="3" fontId="0" fillId="0" borderId="1" xfId="0" applyNumberFormat="1" applyFill="1" applyBorder="1" applyAlignment="1">
      <alignment horizontal="center"/>
    </xf>
    <xf numFmtId="1" fontId="7" fillId="0" borderId="1" xfId="0" applyNumberFormat="1" applyFont="1" applyBorder="1" applyAlignment="1">
      <alignment horizontal="center"/>
    </xf>
    <xf numFmtId="0" fontId="7" fillId="0" borderId="8" xfId="0" applyFont="1" applyBorder="1" applyAlignment="1">
      <alignment horizontal="center"/>
    </xf>
    <xf numFmtId="1" fontId="10" fillId="0" borderId="10" xfId="0" applyNumberFormat="1" applyFont="1" applyBorder="1" applyAlignment="1">
      <alignment horizontal="center"/>
    </xf>
    <xf numFmtId="0" fontId="7" fillId="0" borderId="0" xfId="0" applyFont="1" applyFill="1" applyAlignment="1">
      <alignment horizontal="center"/>
    </xf>
    <xf numFmtId="0" fontId="7" fillId="0" borderId="8" xfId="0" applyFont="1" applyFill="1" applyBorder="1" applyAlignment="1">
      <alignment horizontal="center"/>
    </xf>
    <xf numFmtId="3" fontId="0" fillId="0" borderId="8" xfId="0" applyNumberFormat="1" applyBorder="1" applyAlignment="1">
      <alignment horizontal="center"/>
    </xf>
    <xf numFmtId="3" fontId="10" fillId="0" borderId="10" xfId="0" applyNumberFormat="1" applyFont="1" applyFill="1" applyBorder="1" applyAlignment="1">
      <alignment horizontal="center"/>
    </xf>
    <xf numFmtId="0" fontId="10" fillId="0" borderId="0" xfId="0" applyFont="1" applyBorder="1"/>
  </cellXfs>
  <cellStyles count="4">
    <cellStyle name="Monétaire 2" xfId="1"/>
    <cellStyle name="Normal" xfId="0" builtinId="0"/>
    <cellStyle name="Normal 2" xfId="3"/>
    <cellStyle name="Pourcentage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3"/>
    </mc:Choice>
    <mc:Fallback>
      <c:style val="23"/>
    </mc:Fallback>
  </mc:AlternateContent>
  <c:chart>
    <c:autoTitleDeleted val="0"/>
    <c:plotArea>
      <c:layout>
        <c:manualLayout>
          <c:layoutTarget val="inner"/>
          <c:xMode val="edge"/>
          <c:yMode val="edge"/>
          <c:x val="0.25926011172963931"/>
          <c:y val="0.24401913875598719"/>
          <c:w val="0.48485007907882077"/>
          <c:h val="0.68899521531102326"/>
        </c:manualLayout>
      </c:layout>
      <c:pieChart>
        <c:varyColors val="1"/>
        <c:ser>
          <c:idx val="0"/>
          <c:order val="0"/>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Synthèse!$L$23:$L$27</c:f>
              <c:strCache>
                <c:ptCount val="5"/>
                <c:pt idx="0">
                  <c:v>Moteurs de recherche</c:v>
                </c:pt>
                <c:pt idx="1">
                  <c:v>Sites référents</c:v>
                </c:pt>
                <c:pt idx="2">
                  <c:v>Accès direct</c:v>
                </c:pt>
                <c:pt idx="3">
                  <c:v>Réseaux sociaux</c:v>
                </c:pt>
                <c:pt idx="4">
                  <c:v>Autres (mails d'info, etc.)</c:v>
                </c:pt>
              </c:strCache>
            </c:strRef>
          </c:cat>
          <c:val>
            <c:numRef>
              <c:f>Synthèse!$W$23:$W$27</c:f>
              <c:numCache>
                <c:formatCode>0.0%</c:formatCode>
                <c:ptCount val="5"/>
                <c:pt idx="0">
                  <c:v>0.69645262685226761</c:v>
                </c:pt>
                <c:pt idx="1">
                  <c:v>4.6287980841191435E-2</c:v>
                </c:pt>
                <c:pt idx="2">
                  <c:v>0.19701392007184554</c:v>
                </c:pt>
                <c:pt idx="3">
                  <c:v>1.8560095794042809E-2</c:v>
                </c:pt>
                <c:pt idx="4">
                  <c:v>4.1685376440652594E-2</c:v>
                </c:pt>
              </c:numCache>
            </c:numRef>
          </c:val>
        </c:ser>
        <c:ser>
          <c:idx val="1"/>
          <c:order val="1"/>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Synthèse!$L$23:$L$27</c:f>
              <c:strCache>
                <c:ptCount val="5"/>
                <c:pt idx="0">
                  <c:v>Moteurs de recherche</c:v>
                </c:pt>
                <c:pt idx="1">
                  <c:v>Sites référents</c:v>
                </c:pt>
                <c:pt idx="2">
                  <c:v>Accès direct</c:v>
                </c:pt>
                <c:pt idx="3">
                  <c:v>Réseaux sociaux</c:v>
                </c:pt>
                <c:pt idx="4">
                  <c:v>Autres (mails d'info, etc.)</c:v>
                </c:pt>
              </c:strCache>
            </c:strRef>
          </c:cat>
          <c:val>
            <c:numRef>
              <c:f>Synthèse!$U$23:$U$27</c:f>
              <c:numCache>
                <c:formatCode>#,##0</c:formatCode>
                <c:ptCount val="5"/>
              </c:numCache>
            </c:numRef>
          </c:val>
        </c:ser>
        <c:ser>
          <c:idx val="2"/>
          <c:order val="2"/>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Synthèse!$L$23:$L$27</c:f>
              <c:strCache>
                <c:ptCount val="5"/>
                <c:pt idx="0">
                  <c:v>Moteurs de recherche</c:v>
                </c:pt>
                <c:pt idx="1">
                  <c:v>Sites référents</c:v>
                </c:pt>
                <c:pt idx="2">
                  <c:v>Accès direct</c:v>
                </c:pt>
                <c:pt idx="3">
                  <c:v>Réseaux sociaux</c:v>
                </c:pt>
                <c:pt idx="4">
                  <c:v>Autres (mails d'info, etc.)</c:v>
                </c:pt>
              </c:strCache>
            </c:strRef>
          </c:cat>
          <c:val>
            <c:numRef>
              <c:f>Synthèse!$V$23:$V$27</c:f>
              <c:numCache>
                <c:formatCode>#,##0</c:formatCode>
                <c:ptCount val="5"/>
              </c:numCache>
            </c:numRef>
          </c:val>
        </c:ser>
        <c:ser>
          <c:idx val="3"/>
          <c:order val="3"/>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Synthèse!$L$23:$L$27</c:f>
              <c:strCache>
                <c:ptCount val="5"/>
                <c:pt idx="0">
                  <c:v>Moteurs de recherche</c:v>
                </c:pt>
                <c:pt idx="1">
                  <c:v>Sites référents</c:v>
                </c:pt>
                <c:pt idx="2">
                  <c:v>Accès direct</c:v>
                </c:pt>
                <c:pt idx="3">
                  <c:v>Réseaux sociaux</c:v>
                </c:pt>
                <c:pt idx="4">
                  <c:v>Autres (mails d'info, etc.)</c:v>
                </c:pt>
              </c:strCache>
            </c:strRef>
          </c:cat>
          <c:val>
            <c:numRef>
              <c:f>Synthèse!$T$23:$T$27</c:f>
              <c:numCache>
                <c:formatCode>#,##0</c:formatCode>
                <c:ptCount val="5"/>
                <c:pt idx="0">
                  <c:v>18612</c:v>
                </c:pt>
                <c:pt idx="1">
                  <c:v>1237</c:v>
                </c:pt>
                <c:pt idx="2">
                  <c:v>5265</c:v>
                </c:pt>
                <c:pt idx="3">
                  <c:v>496</c:v>
                </c:pt>
                <c:pt idx="4">
                  <c:v>1114</c:v>
                </c:pt>
              </c:numCache>
            </c:numRef>
          </c:val>
        </c:ser>
        <c:ser>
          <c:idx val="4"/>
          <c:order val="4"/>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Synthèse!$L$23:$L$27</c:f>
              <c:strCache>
                <c:ptCount val="5"/>
                <c:pt idx="0">
                  <c:v>Moteurs de recherche</c:v>
                </c:pt>
                <c:pt idx="1">
                  <c:v>Sites référents</c:v>
                </c:pt>
                <c:pt idx="2">
                  <c:v>Accès direct</c:v>
                </c:pt>
                <c:pt idx="3">
                  <c:v>Réseaux sociaux</c:v>
                </c:pt>
                <c:pt idx="4">
                  <c:v>Autres (mails d'info, etc.)</c:v>
                </c:pt>
              </c:strCache>
            </c:strRef>
          </c:cat>
          <c:val>
            <c:numRef>
              <c:f>Synthèse!$X$23:$X$27</c:f>
              <c:numCache>
                <c:formatCode>0.0%</c:formatCode>
                <c:ptCount val="5"/>
              </c:numCache>
            </c:numRef>
          </c:val>
        </c:ser>
        <c:dLbls>
          <c:showLegendKey val="0"/>
          <c:showVal val="1"/>
          <c:showCatName val="0"/>
          <c:showSerName val="0"/>
          <c:showPercent val="0"/>
          <c:showBubbleSize val="0"/>
          <c:showLeaderLines val="1"/>
        </c:dLbls>
        <c:firstSliceAng val="0"/>
      </c:pieChart>
      <c:spPr>
        <a:noFill/>
        <a:ln w="25400">
          <a:noFill/>
        </a:ln>
      </c:spPr>
    </c:plotArea>
    <c:legend>
      <c:legendPos val="r"/>
      <c:layout>
        <c:manualLayout>
          <c:xMode val="edge"/>
          <c:yMode val="edge"/>
          <c:x val="3.367003367003369E-2"/>
          <c:y val="3.8277511961722493E-2"/>
          <c:w val="0.52188728934134165"/>
          <c:h val="0.22009569377990434"/>
        </c:manualLayout>
      </c:layout>
      <c:overlay val="0"/>
      <c:txPr>
        <a:bodyPr/>
        <a:lstStyle/>
        <a:p>
          <a:pPr>
            <a:defRPr sz="755" b="0" i="0" u="none" strike="noStrike" baseline="0">
              <a:solidFill>
                <a:srgbClr val="000000"/>
              </a:solidFill>
              <a:latin typeface="Calibri"/>
              <a:ea typeface="Calibri"/>
              <a:cs typeface="Calibri"/>
            </a:defRPr>
          </a:pPr>
          <a:endParaRPr lang="fr-FR"/>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899999956" l="0.78740157499999996" r="0.78740157499999996" t="0.98425196899999956" header="0.49212598450000722" footer="0.4921259845000072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3"/>
    </mc:Choice>
    <mc:Fallback>
      <c:style val="23"/>
    </mc:Fallback>
  </mc:AlternateContent>
  <c:chart>
    <c:autoTitleDeleted val="0"/>
    <c:plotArea>
      <c:layout>
        <c:manualLayout>
          <c:layoutTarget val="inner"/>
          <c:xMode val="edge"/>
          <c:yMode val="edge"/>
          <c:x val="0.25926011172963931"/>
          <c:y val="0.24401913875598724"/>
          <c:w val="0.48485007907882088"/>
          <c:h val="0.68899521531102348"/>
        </c:manualLayout>
      </c:layout>
      <c:pieChart>
        <c:varyColors val="1"/>
        <c:ser>
          <c:idx val="0"/>
          <c:order val="0"/>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Synthèse!$L$23:$L$27</c:f>
              <c:strCache>
                <c:ptCount val="5"/>
                <c:pt idx="0">
                  <c:v>Moteurs de recherche</c:v>
                </c:pt>
                <c:pt idx="1">
                  <c:v>Sites référents</c:v>
                </c:pt>
                <c:pt idx="2">
                  <c:v>Accès direct</c:v>
                </c:pt>
                <c:pt idx="3">
                  <c:v>Réseaux sociaux</c:v>
                </c:pt>
                <c:pt idx="4">
                  <c:v>Autres (mails d'info, etc.)</c:v>
                </c:pt>
              </c:strCache>
            </c:strRef>
          </c:cat>
          <c:val>
            <c:numRef>
              <c:f>Synthèse!$W$23:$W$27</c:f>
              <c:numCache>
                <c:formatCode>0.0%</c:formatCode>
                <c:ptCount val="5"/>
                <c:pt idx="0">
                  <c:v>0.69645262685226761</c:v>
                </c:pt>
                <c:pt idx="1">
                  <c:v>4.6287980841191435E-2</c:v>
                </c:pt>
                <c:pt idx="2">
                  <c:v>0.19701392007184554</c:v>
                </c:pt>
                <c:pt idx="3">
                  <c:v>1.8560095794042809E-2</c:v>
                </c:pt>
                <c:pt idx="4">
                  <c:v>4.1685376440652594E-2</c:v>
                </c:pt>
              </c:numCache>
            </c:numRef>
          </c:val>
        </c:ser>
        <c:ser>
          <c:idx val="1"/>
          <c:order val="1"/>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[1]Synthèse!$L$21:$L$23</c:f>
              <c:strCache>
                <c:ptCount val="3"/>
                <c:pt idx="0">
                  <c:v>Part des moteurs</c:v>
                </c:pt>
                <c:pt idx="1">
                  <c:v>Part des accès directs</c:v>
                </c:pt>
                <c:pt idx="2">
                  <c:v>Sites référents</c:v>
                </c:pt>
              </c:strCache>
            </c:strRef>
          </c:cat>
          <c:val>
            <c:numRef>
              <c:f>[1]Synthèse!$U$21:$U$23</c:f>
              <c:numCache>
                <c:formatCode>General</c:formatCode>
                <c:ptCount val="3"/>
              </c:numCache>
            </c:numRef>
          </c:val>
        </c:ser>
        <c:ser>
          <c:idx val="2"/>
          <c:order val="2"/>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[1]Synthèse!$L$21:$L$23</c:f>
              <c:strCache>
                <c:ptCount val="3"/>
                <c:pt idx="0">
                  <c:v>Part des moteurs</c:v>
                </c:pt>
                <c:pt idx="1">
                  <c:v>Part des accès directs</c:v>
                </c:pt>
                <c:pt idx="2">
                  <c:v>Sites référents</c:v>
                </c:pt>
              </c:strCache>
            </c:strRef>
          </c:cat>
          <c:val>
            <c:numRef>
              <c:f>[1]Synthèse!$V$21:$V$23</c:f>
              <c:numCache>
                <c:formatCode>General</c:formatCode>
                <c:ptCount val="3"/>
              </c:numCache>
            </c:numRef>
          </c:val>
        </c:ser>
        <c:ser>
          <c:idx val="3"/>
          <c:order val="3"/>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[1]Synthèse!$L$21:$L$23</c:f>
              <c:strCache>
                <c:ptCount val="3"/>
                <c:pt idx="0">
                  <c:v>Part des moteurs</c:v>
                </c:pt>
                <c:pt idx="1">
                  <c:v>Part des accès directs</c:v>
                </c:pt>
                <c:pt idx="2">
                  <c:v>Sites référents</c:v>
                </c:pt>
              </c:strCache>
            </c:strRef>
          </c:cat>
          <c:val>
            <c:numRef>
              <c:f>[1]Synthèse!$T$21:$T$23</c:f>
              <c:numCache>
                <c:formatCode>General</c:formatCode>
                <c:ptCount val="3"/>
                <c:pt idx="0">
                  <c:v>17738</c:v>
                </c:pt>
                <c:pt idx="1">
                  <c:v>4839</c:v>
                </c:pt>
                <c:pt idx="2">
                  <c:v>5854</c:v>
                </c:pt>
              </c:numCache>
            </c:numRef>
          </c:val>
        </c:ser>
        <c:ser>
          <c:idx val="4"/>
          <c:order val="4"/>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[1]Synthèse!$L$21:$L$23</c:f>
              <c:strCache>
                <c:ptCount val="3"/>
                <c:pt idx="0">
                  <c:v>Part des moteurs</c:v>
                </c:pt>
                <c:pt idx="1">
                  <c:v>Part des accès directs</c:v>
                </c:pt>
                <c:pt idx="2">
                  <c:v>Sites référents</c:v>
                </c:pt>
              </c:strCache>
            </c:strRef>
          </c:cat>
          <c:val>
            <c:numRef>
              <c:f>[1]Synthèse!$X$21:$X$23</c:f>
              <c:numCache>
                <c:formatCode>General</c:formatCode>
                <c:ptCount val="3"/>
              </c:numCache>
            </c:numRef>
          </c:val>
        </c:ser>
        <c:dLbls>
          <c:showLegendKey val="0"/>
          <c:showVal val="1"/>
          <c:showCatName val="0"/>
          <c:showSerName val="0"/>
          <c:showPercent val="0"/>
          <c:showBubbleSize val="0"/>
          <c:showLeaderLines val="1"/>
        </c:dLbls>
        <c:firstSliceAng val="0"/>
      </c:pieChart>
      <c:spPr>
        <a:noFill/>
        <a:ln w="25400">
          <a:noFill/>
        </a:ln>
      </c:spPr>
    </c:plotArea>
    <c:legend>
      <c:legendPos val="r"/>
      <c:layout>
        <c:manualLayout>
          <c:xMode val="edge"/>
          <c:yMode val="edge"/>
          <c:x val="3.367003367003369E-2"/>
          <c:y val="3.8277511961722493E-2"/>
          <c:w val="0.52188728934134143"/>
          <c:h val="0.22009569377990434"/>
        </c:manualLayout>
      </c:layout>
      <c:overlay val="0"/>
      <c:txPr>
        <a:bodyPr/>
        <a:lstStyle/>
        <a:p>
          <a:pPr>
            <a:defRPr sz="755" b="0" i="0" u="none" strike="noStrike" baseline="0">
              <a:solidFill>
                <a:srgbClr val="000000"/>
              </a:solidFill>
              <a:latin typeface="Calibri"/>
              <a:ea typeface="Calibri"/>
              <a:cs typeface="Calibri"/>
            </a:defRPr>
          </a:pPr>
          <a:endParaRPr lang="fr-FR"/>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899999956" l="0.78740157499999996" r="0.78740157499999996" t="0.98425196899999956" header="0.49212598450000727" footer="0.492125984500007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sz="1800" b="1" i="0" u="none" strike="noStrike" baseline="0">
                <a:solidFill>
                  <a:srgbClr val="000000"/>
                </a:solidFill>
                <a:latin typeface="Calibri"/>
                <a:ea typeface="Calibri"/>
                <a:cs typeface="Calibri"/>
              </a:defRPr>
            </a:pPr>
            <a:r>
              <a:rPr lang="fr-FR"/>
              <a:t>Etoile : Audience en pages vues et visites</a:t>
            </a:r>
          </a:p>
        </c:rich>
      </c:tx>
      <c:layout>
        <c:manualLayout>
          <c:xMode val="edge"/>
          <c:yMode val="edge"/>
          <c:x val="7.3437294424859882E-3"/>
          <c:y val="3.0674770022680455E-2"/>
        </c:manualLayout>
      </c:layout>
      <c:overlay val="0"/>
      <c:spPr>
        <a:noFill/>
        <a:ln w="25400">
          <a:noFill/>
        </a:ln>
      </c:spPr>
    </c:title>
    <c:autoTitleDeleted val="0"/>
    <c:plotArea>
      <c:layout>
        <c:manualLayout>
          <c:layoutTarget val="inner"/>
          <c:xMode val="edge"/>
          <c:yMode val="edge"/>
          <c:x val="5.5225150427625075E-2"/>
          <c:y val="0.20550187294549346"/>
          <c:w val="0.91333937635216"/>
          <c:h val="0.70145714201060649"/>
        </c:manualLayout>
      </c:layout>
      <c:barChart>
        <c:barDir val="col"/>
        <c:grouping val="clustered"/>
        <c:varyColors val="0"/>
        <c:ser>
          <c:idx val="0"/>
          <c:order val="0"/>
          <c:tx>
            <c:strRef>
              <c:f>Tendances!$B$21</c:f>
              <c:strCache>
                <c:ptCount val="1"/>
                <c:pt idx="0">
                  <c:v>Pages vues</c:v>
                </c:pt>
              </c:strCache>
            </c:strRef>
          </c:tx>
          <c:spPr>
            <a:solidFill>
              <a:schemeClr val="accent6">
                <a:lumMod val="75000"/>
              </a:schemeClr>
            </a:solidFill>
          </c:spPr>
          <c:invertIfNegative val="0"/>
          <c:dLbls>
            <c:spPr>
              <a:noFill/>
              <a:ln w="25400">
                <a:noFill/>
              </a:ln>
            </c:spPr>
            <c:txPr>
              <a:bodyPr/>
              <a:lstStyle/>
              <a:p>
                <a:pPr>
                  <a:defRPr sz="105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Tendances!$C$13:$O$13</c:f>
              <c:strCache>
                <c:ptCount val="13"/>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pt idx="12">
                  <c:v>Cumul</c:v>
                </c:pt>
              </c:strCache>
            </c:strRef>
          </c:cat>
          <c:val>
            <c:numRef>
              <c:f>Tendances!$C$21:$N$21</c:f>
              <c:numCache>
                <c:formatCode>#,##0</c:formatCode>
                <c:ptCount val="12"/>
                <c:pt idx="0">
                  <c:v>151816</c:v>
                </c:pt>
                <c:pt idx="1">
                  <c:v>125456</c:v>
                </c:pt>
                <c:pt idx="2">
                  <c:v>139345</c:v>
                </c:pt>
                <c:pt idx="3">
                  <c:v>106950</c:v>
                </c:pt>
                <c:pt idx="4">
                  <c:v>103534</c:v>
                </c:pt>
                <c:pt idx="5">
                  <c:v>97702</c:v>
                </c:pt>
                <c:pt idx="6">
                  <c:v>93149</c:v>
                </c:pt>
                <c:pt idx="7">
                  <c:v>71138</c:v>
                </c:pt>
                <c:pt idx="8">
                  <c:v>118625</c:v>
                </c:pt>
                <c:pt idx="9">
                  <c:v>115091</c:v>
                </c:pt>
                <c:pt idx="10">
                  <c:v>102018</c:v>
                </c:pt>
                <c:pt idx="11">
                  <c:v>73867</c:v>
                </c:pt>
              </c:numCache>
            </c:numRef>
          </c:val>
        </c:ser>
        <c:ser>
          <c:idx val="1"/>
          <c:order val="1"/>
          <c:tx>
            <c:strRef>
              <c:f>Tendances!$B$14</c:f>
              <c:strCache>
                <c:ptCount val="1"/>
                <c:pt idx="0">
                  <c:v>Visites</c:v>
                </c:pt>
              </c:strCache>
            </c:strRef>
          </c:tx>
          <c:spPr>
            <a:solidFill>
              <a:srgbClr val="FFC000"/>
            </a:solidFill>
          </c:spPr>
          <c:invertIfNegative val="0"/>
          <c:dLbls>
            <c:spPr>
              <a:noFill/>
              <a:ln w="25400">
                <a:noFill/>
              </a:ln>
            </c:spPr>
            <c:txPr>
              <a:bodyPr rot="-2700000" vert="horz"/>
              <a:lstStyle/>
              <a:p>
                <a:pPr algn="r">
                  <a:defRPr sz="1000" b="0" i="0" u="none" strike="noStrike" baseline="0">
                    <a:solidFill>
                      <a:srgbClr val="000000"/>
                    </a:solidFill>
                    <a:latin typeface="Calibri"/>
                    <a:ea typeface="Calibri"/>
                    <a:cs typeface="Calibri"/>
                  </a:defRPr>
                </a:pPr>
                <a:endParaRPr lang="fr-FR"/>
              </a:p>
            </c:txPr>
            <c:dLblPos val="outEnd"/>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Tendances!$C$13:$O$13</c:f>
              <c:strCache>
                <c:ptCount val="13"/>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pt idx="12">
                  <c:v>Cumul</c:v>
                </c:pt>
              </c:strCache>
            </c:strRef>
          </c:cat>
          <c:val>
            <c:numRef>
              <c:f>Tendances!$C$14:$N$14</c:f>
              <c:numCache>
                <c:formatCode>#,##0</c:formatCode>
                <c:ptCount val="12"/>
                <c:pt idx="0">
                  <c:v>52467</c:v>
                </c:pt>
                <c:pt idx="1">
                  <c:v>42842</c:v>
                </c:pt>
                <c:pt idx="2">
                  <c:v>52015</c:v>
                </c:pt>
                <c:pt idx="3">
                  <c:v>38089</c:v>
                </c:pt>
                <c:pt idx="4">
                  <c:v>35063</c:v>
                </c:pt>
                <c:pt idx="5">
                  <c:v>33171</c:v>
                </c:pt>
                <c:pt idx="6">
                  <c:v>33600</c:v>
                </c:pt>
                <c:pt idx="7">
                  <c:v>25975</c:v>
                </c:pt>
                <c:pt idx="8">
                  <c:v>40560</c:v>
                </c:pt>
                <c:pt idx="9">
                  <c:v>39186</c:v>
                </c:pt>
                <c:pt idx="10">
                  <c:v>34990</c:v>
                </c:pt>
                <c:pt idx="11">
                  <c:v>26724</c:v>
                </c:pt>
              </c:numCache>
            </c:numRef>
          </c:val>
        </c:ser>
        <c:dLbls>
          <c:showLegendKey val="0"/>
          <c:showVal val="0"/>
          <c:showCatName val="0"/>
          <c:showSerName val="0"/>
          <c:showPercent val="0"/>
          <c:showBubbleSize val="0"/>
        </c:dLbls>
        <c:gapWidth val="150"/>
        <c:axId val="39799424"/>
        <c:axId val="39825792"/>
      </c:barChart>
      <c:catAx>
        <c:axId val="3979942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9825792"/>
        <c:crosses val="autoZero"/>
        <c:auto val="1"/>
        <c:lblAlgn val="ctr"/>
        <c:lblOffset val="100"/>
        <c:tickLblSkip val="1"/>
        <c:tickMarkSkip val="1"/>
        <c:noMultiLvlLbl val="0"/>
      </c:catAx>
      <c:valAx>
        <c:axId val="39825792"/>
        <c:scaling>
          <c:orientation val="minMax"/>
        </c:scaling>
        <c:delete val="0"/>
        <c:axPos val="l"/>
        <c:majorGridlines>
          <c:spPr>
            <a:ln>
              <a:noFill/>
            </a:ln>
          </c:spPr>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9799424"/>
        <c:crosses val="autoZero"/>
        <c:crossBetween val="between"/>
      </c:valAx>
      <c:spPr>
        <a:solidFill>
          <a:schemeClr val="accent6">
            <a:lumMod val="20000"/>
            <a:lumOff val="80000"/>
          </a:schemeClr>
        </a:solidFill>
        <a:ln>
          <a:noFill/>
        </a:ln>
      </c:spPr>
    </c:plotArea>
    <c:legend>
      <c:legendPos val="r"/>
      <c:layout>
        <c:manualLayout>
          <c:xMode val="edge"/>
          <c:yMode val="edge"/>
          <c:x val="0.77152150797296659"/>
          <c:y val="1.471532025048336E-2"/>
          <c:w val="0.22286683805123444"/>
          <c:h val="9.4269225521121783E-2"/>
        </c:manualLayout>
      </c:layout>
      <c:overlay val="0"/>
      <c:txPr>
        <a:bodyPr/>
        <a:lstStyle/>
        <a:p>
          <a:pPr>
            <a:defRPr sz="13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chemeClr val="accent6">
        <a:lumMod val="20000"/>
        <a:lumOff val="80000"/>
      </a:schemeClr>
    </a:solidFill>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899999956" l="0.78740157499999996" r="0.78740157499999996" t="0.98425196899999956" header="0.49212598450000755" footer="0.4921259845000075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3"/>
    </mc:Choice>
    <mc:Fallback>
      <c:style val="23"/>
    </mc:Fallback>
  </mc:AlternateContent>
  <c:chart>
    <c:autoTitleDeleted val="0"/>
    <c:plotArea>
      <c:layout>
        <c:manualLayout>
          <c:layoutTarget val="inner"/>
          <c:xMode val="edge"/>
          <c:yMode val="edge"/>
          <c:x val="0.25926011172963931"/>
          <c:y val="0.24401913875598719"/>
          <c:w val="0.48485007907882077"/>
          <c:h val="0.68899521531102326"/>
        </c:manualLayout>
      </c:layout>
      <c:pieChart>
        <c:varyColors val="1"/>
        <c:ser>
          <c:idx val="0"/>
          <c:order val="0"/>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'Synthèse (2)'!$L$23:$L$27</c:f>
              <c:strCache>
                <c:ptCount val="5"/>
                <c:pt idx="0">
                  <c:v>Moteurs de recherche</c:v>
                </c:pt>
                <c:pt idx="1">
                  <c:v>Sites référents</c:v>
                </c:pt>
                <c:pt idx="2">
                  <c:v>Accès direct</c:v>
                </c:pt>
                <c:pt idx="3">
                  <c:v>Réseaux sociaux</c:v>
                </c:pt>
                <c:pt idx="4">
                  <c:v>Autres (mails d'info, etc.)</c:v>
                </c:pt>
              </c:strCache>
            </c:strRef>
          </c:cat>
          <c:val>
            <c:numRef>
              <c:f>'Synthèse (2)'!$W$23:$W$27</c:f>
              <c:numCache>
                <c:formatCode>General</c:formatCode>
                <c:ptCount val="5"/>
                <c:pt idx="0">
                  <c:v>39</c:v>
                </c:pt>
                <c:pt idx="1">
                  <c:v>218</c:v>
                </c:pt>
                <c:pt idx="2">
                  <c:v>297</c:v>
                </c:pt>
                <c:pt idx="3">
                  <c:v>2</c:v>
                </c:pt>
                <c:pt idx="4">
                  <c:v>0</c:v>
                </c:pt>
              </c:numCache>
            </c:numRef>
          </c:val>
        </c:ser>
        <c:ser>
          <c:idx val="1"/>
          <c:order val="1"/>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'Synthèse (2)'!$L$23:$L$27</c:f>
              <c:strCache>
                <c:ptCount val="5"/>
                <c:pt idx="0">
                  <c:v>Moteurs de recherche</c:v>
                </c:pt>
                <c:pt idx="1">
                  <c:v>Sites référents</c:v>
                </c:pt>
                <c:pt idx="2">
                  <c:v>Accès direct</c:v>
                </c:pt>
                <c:pt idx="3">
                  <c:v>Réseaux sociaux</c:v>
                </c:pt>
                <c:pt idx="4">
                  <c:v>Autres (mails d'info, etc.)</c:v>
                </c:pt>
              </c:strCache>
            </c:strRef>
          </c:cat>
          <c:val>
            <c:numRef>
              <c:f>'Synthèse (2)'!$U$23:$U$27</c:f>
              <c:numCache>
                <c:formatCode>#,##0</c:formatCode>
                <c:ptCount val="5"/>
              </c:numCache>
            </c:numRef>
          </c:val>
        </c:ser>
        <c:ser>
          <c:idx val="2"/>
          <c:order val="2"/>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'Synthèse (2)'!$L$23:$L$27</c:f>
              <c:strCache>
                <c:ptCount val="5"/>
                <c:pt idx="0">
                  <c:v>Moteurs de recherche</c:v>
                </c:pt>
                <c:pt idx="1">
                  <c:v>Sites référents</c:v>
                </c:pt>
                <c:pt idx="2">
                  <c:v>Accès direct</c:v>
                </c:pt>
                <c:pt idx="3">
                  <c:v>Réseaux sociaux</c:v>
                </c:pt>
                <c:pt idx="4">
                  <c:v>Autres (mails d'info, etc.)</c:v>
                </c:pt>
              </c:strCache>
            </c:strRef>
          </c:cat>
          <c:val>
            <c:numRef>
              <c:f>'Synthèse (2)'!$V$23:$V$27</c:f>
              <c:numCache>
                <c:formatCode>#,##0</c:formatCode>
                <c:ptCount val="5"/>
              </c:numCache>
            </c:numRef>
          </c:val>
        </c:ser>
        <c:ser>
          <c:idx val="3"/>
          <c:order val="3"/>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'Synthèse (2)'!$L$23:$L$27</c:f>
              <c:strCache>
                <c:ptCount val="5"/>
                <c:pt idx="0">
                  <c:v>Moteurs de recherche</c:v>
                </c:pt>
                <c:pt idx="1">
                  <c:v>Sites référents</c:v>
                </c:pt>
                <c:pt idx="2">
                  <c:v>Accès direct</c:v>
                </c:pt>
                <c:pt idx="3">
                  <c:v>Réseaux sociaux</c:v>
                </c:pt>
                <c:pt idx="4">
                  <c:v>Autres (mails d'info, etc.)</c:v>
                </c:pt>
              </c:strCache>
            </c:strRef>
          </c:cat>
          <c:val>
            <c:numRef>
              <c:f>'Synthèse (2)'!$T$23:$T$27</c:f>
              <c:numCache>
                <c:formatCode>#,##0</c:formatCode>
                <c:ptCount val="5"/>
                <c:pt idx="0">
                  <c:v>18573</c:v>
                </c:pt>
                <c:pt idx="1">
                  <c:v>1164</c:v>
                </c:pt>
                <c:pt idx="2">
                  <c:v>4968</c:v>
                </c:pt>
                <c:pt idx="3">
                  <c:v>494</c:v>
                </c:pt>
                <c:pt idx="4">
                  <c:v>1114</c:v>
                </c:pt>
              </c:numCache>
            </c:numRef>
          </c:val>
        </c:ser>
        <c:ser>
          <c:idx val="4"/>
          <c:order val="4"/>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'Synthèse (2)'!$L$23:$L$27</c:f>
              <c:strCache>
                <c:ptCount val="5"/>
                <c:pt idx="0">
                  <c:v>Moteurs de recherche</c:v>
                </c:pt>
                <c:pt idx="1">
                  <c:v>Sites référents</c:v>
                </c:pt>
                <c:pt idx="2">
                  <c:v>Accès direct</c:v>
                </c:pt>
                <c:pt idx="3">
                  <c:v>Réseaux sociaux</c:v>
                </c:pt>
                <c:pt idx="4">
                  <c:v>Autres (mails d'info, etc.)</c:v>
                </c:pt>
              </c:strCache>
            </c:strRef>
          </c:cat>
          <c:val>
            <c:numRef>
              <c:f>'Synthèse (2)'!$X$23:$X$27</c:f>
              <c:numCache>
                <c:formatCode>General</c:formatCode>
                <c:ptCount val="5"/>
              </c:numCache>
            </c:numRef>
          </c:val>
        </c:ser>
        <c:dLbls>
          <c:showLegendKey val="0"/>
          <c:showVal val="1"/>
          <c:showCatName val="0"/>
          <c:showSerName val="0"/>
          <c:showPercent val="0"/>
          <c:showBubbleSize val="0"/>
          <c:showLeaderLines val="1"/>
        </c:dLbls>
        <c:firstSliceAng val="0"/>
      </c:pieChart>
      <c:spPr>
        <a:noFill/>
        <a:ln w="25400">
          <a:noFill/>
        </a:ln>
      </c:spPr>
    </c:plotArea>
    <c:legend>
      <c:legendPos val="r"/>
      <c:layout>
        <c:manualLayout>
          <c:xMode val="edge"/>
          <c:yMode val="edge"/>
          <c:x val="3.367003367003369E-2"/>
          <c:y val="3.8277511961722493E-2"/>
          <c:w val="0.52188728934134165"/>
          <c:h val="0.22009569377990434"/>
        </c:manualLayout>
      </c:layout>
      <c:overlay val="0"/>
      <c:txPr>
        <a:bodyPr/>
        <a:lstStyle/>
        <a:p>
          <a:pPr>
            <a:defRPr sz="755" b="0" i="0" u="none" strike="noStrike" baseline="0">
              <a:solidFill>
                <a:srgbClr val="000000"/>
              </a:solidFill>
              <a:latin typeface="Calibri"/>
              <a:ea typeface="Calibri"/>
              <a:cs typeface="Calibri"/>
            </a:defRPr>
          </a:pPr>
          <a:endParaRPr lang="fr-FR"/>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899999956" l="0.78740157499999996" r="0.78740157499999996" t="0.98425196899999956" header="0.49212598450000722" footer="0.4921259845000072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3"/>
    </mc:Choice>
    <mc:Fallback>
      <c:style val="23"/>
    </mc:Fallback>
  </mc:AlternateContent>
  <c:chart>
    <c:autoTitleDeleted val="0"/>
    <c:plotArea>
      <c:layout>
        <c:manualLayout>
          <c:layoutTarget val="inner"/>
          <c:xMode val="edge"/>
          <c:yMode val="edge"/>
          <c:x val="0.25926011172963931"/>
          <c:y val="0.24401913875598724"/>
          <c:w val="0.48485007907882088"/>
          <c:h val="0.68899521531102348"/>
        </c:manualLayout>
      </c:layout>
      <c:pieChart>
        <c:varyColors val="1"/>
        <c:ser>
          <c:idx val="0"/>
          <c:order val="0"/>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'Synthèse (2)'!$L$23:$L$27</c:f>
              <c:strCache>
                <c:ptCount val="5"/>
                <c:pt idx="0">
                  <c:v>Moteurs de recherche</c:v>
                </c:pt>
                <c:pt idx="1">
                  <c:v>Sites référents</c:v>
                </c:pt>
                <c:pt idx="2">
                  <c:v>Accès direct</c:v>
                </c:pt>
                <c:pt idx="3">
                  <c:v>Réseaux sociaux</c:v>
                </c:pt>
                <c:pt idx="4">
                  <c:v>Autres (mails d'info, etc.)</c:v>
                </c:pt>
              </c:strCache>
            </c:strRef>
          </c:cat>
          <c:val>
            <c:numRef>
              <c:f>'Synthèse (2)'!$W$23:$W$27</c:f>
              <c:numCache>
                <c:formatCode>General</c:formatCode>
                <c:ptCount val="5"/>
                <c:pt idx="0">
                  <c:v>39</c:v>
                </c:pt>
                <c:pt idx="1">
                  <c:v>218</c:v>
                </c:pt>
                <c:pt idx="2">
                  <c:v>297</c:v>
                </c:pt>
                <c:pt idx="3">
                  <c:v>2</c:v>
                </c:pt>
                <c:pt idx="4">
                  <c:v>0</c:v>
                </c:pt>
              </c:numCache>
            </c:numRef>
          </c:val>
        </c:ser>
        <c:ser>
          <c:idx val="1"/>
          <c:order val="1"/>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[1]Synthèse!$L$21:$L$23</c:f>
              <c:strCache>
                <c:ptCount val="3"/>
                <c:pt idx="0">
                  <c:v>Part des moteurs</c:v>
                </c:pt>
                <c:pt idx="1">
                  <c:v>Part des accès directs</c:v>
                </c:pt>
                <c:pt idx="2">
                  <c:v>Sites référents</c:v>
                </c:pt>
              </c:strCache>
            </c:strRef>
          </c:cat>
          <c:val>
            <c:numRef>
              <c:f>[1]Synthèse!$U$21:$U$23</c:f>
              <c:numCache>
                <c:formatCode>General</c:formatCode>
                <c:ptCount val="3"/>
              </c:numCache>
            </c:numRef>
          </c:val>
        </c:ser>
        <c:ser>
          <c:idx val="2"/>
          <c:order val="2"/>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[1]Synthèse!$L$21:$L$23</c:f>
              <c:strCache>
                <c:ptCount val="3"/>
                <c:pt idx="0">
                  <c:v>Part des moteurs</c:v>
                </c:pt>
                <c:pt idx="1">
                  <c:v>Part des accès directs</c:v>
                </c:pt>
                <c:pt idx="2">
                  <c:v>Sites référents</c:v>
                </c:pt>
              </c:strCache>
            </c:strRef>
          </c:cat>
          <c:val>
            <c:numRef>
              <c:f>[1]Synthèse!$V$21:$V$23</c:f>
              <c:numCache>
                <c:formatCode>General</c:formatCode>
                <c:ptCount val="3"/>
              </c:numCache>
            </c:numRef>
          </c:val>
        </c:ser>
        <c:ser>
          <c:idx val="3"/>
          <c:order val="3"/>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[1]Synthèse!$L$21:$L$23</c:f>
              <c:strCache>
                <c:ptCount val="3"/>
                <c:pt idx="0">
                  <c:v>Part des moteurs</c:v>
                </c:pt>
                <c:pt idx="1">
                  <c:v>Part des accès directs</c:v>
                </c:pt>
                <c:pt idx="2">
                  <c:v>Sites référents</c:v>
                </c:pt>
              </c:strCache>
            </c:strRef>
          </c:cat>
          <c:val>
            <c:numRef>
              <c:f>[1]Synthèse!$T$21:$T$23</c:f>
              <c:numCache>
                <c:formatCode>General</c:formatCode>
                <c:ptCount val="3"/>
                <c:pt idx="0">
                  <c:v>17738</c:v>
                </c:pt>
                <c:pt idx="1">
                  <c:v>4839</c:v>
                </c:pt>
                <c:pt idx="2">
                  <c:v>5854</c:v>
                </c:pt>
              </c:numCache>
            </c:numRef>
          </c:val>
        </c:ser>
        <c:ser>
          <c:idx val="4"/>
          <c:order val="4"/>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[1]Synthèse!$L$21:$L$23</c:f>
              <c:strCache>
                <c:ptCount val="3"/>
                <c:pt idx="0">
                  <c:v>Part des moteurs</c:v>
                </c:pt>
                <c:pt idx="1">
                  <c:v>Part des accès directs</c:v>
                </c:pt>
                <c:pt idx="2">
                  <c:v>Sites référents</c:v>
                </c:pt>
              </c:strCache>
            </c:strRef>
          </c:cat>
          <c:val>
            <c:numRef>
              <c:f>[1]Synthèse!$X$21:$X$23</c:f>
              <c:numCache>
                <c:formatCode>General</c:formatCode>
                <c:ptCount val="3"/>
              </c:numCache>
            </c:numRef>
          </c:val>
        </c:ser>
        <c:dLbls>
          <c:showLegendKey val="0"/>
          <c:showVal val="1"/>
          <c:showCatName val="0"/>
          <c:showSerName val="0"/>
          <c:showPercent val="0"/>
          <c:showBubbleSize val="0"/>
          <c:showLeaderLines val="1"/>
        </c:dLbls>
        <c:firstSliceAng val="0"/>
      </c:pieChart>
      <c:spPr>
        <a:noFill/>
        <a:ln w="25400">
          <a:noFill/>
        </a:ln>
      </c:spPr>
    </c:plotArea>
    <c:legend>
      <c:legendPos val="r"/>
      <c:layout>
        <c:manualLayout>
          <c:xMode val="edge"/>
          <c:yMode val="edge"/>
          <c:x val="3.367003367003369E-2"/>
          <c:y val="3.8277511961722493E-2"/>
          <c:w val="0.52188728934134143"/>
          <c:h val="0.22009569377990434"/>
        </c:manualLayout>
      </c:layout>
      <c:overlay val="0"/>
      <c:txPr>
        <a:bodyPr/>
        <a:lstStyle/>
        <a:p>
          <a:pPr>
            <a:defRPr sz="755" b="0" i="0" u="none" strike="noStrike" baseline="0">
              <a:solidFill>
                <a:srgbClr val="000000"/>
              </a:solidFill>
              <a:latin typeface="Calibri"/>
              <a:ea typeface="Calibri"/>
              <a:cs typeface="Calibri"/>
            </a:defRPr>
          </a:pPr>
          <a:endParaRPr lang="fr-FR"/>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899999956" l="0.78740157499999996" r="0.78740157499999996" t="0.98425196899999956" header="0.49212598450000727" footer="0.492125984500007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5.png"/><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4.png"/><Relationship Id="rId2" Type="http://schemas.openxmlformats.org/officeDocument/2006/relationships/image" Target="../media/image1.jpeg"/><Relationship Id="rId1" Type="http://schemas.openxmlformats.org/officeDocument/2006/relationships/chart" Target="../charts/chart4.xml"/><Relationship Id="rId6"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10</xdr:col>
      <xdr:colOff>0</xdr:colOff>
      <xdr:row>36</xdr:row>
      <xdr:rowOff>0</xdr:rowOff>
    </xdr:to>
    <xdr:graphicFrame macro="">
      <xdr:nvGraphicFramePr>
        <xdr:cNvPr id="43730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xdr:row>
      <xdr:rowOff>0</xdr:rowOff>
    </xdr:from>
    <xdr:to>
      <xdr:col>25</xdr:col>
      <xdr:colOff>123825</xdr:colOff>
      <xdr:row>8</xdr:row>
      <xdr:rowOff>114300</xdr:rowOff>
    </xdr:to>
    <xdr:grpSp>
      <xdr:nvGrpSpPr>
        <xdr:cNvPr id="437310" name="Group 7"/>
        <xdr:cNvGrpSpPr>
          <a:grpSpLocks/>
        </xdr:cNvGrpSpPr>
      </xdr:nvGrpSpPr>
      <xdr:grpSpPr bwMode="auto">
        <a:xfrm>
          <a:off x="327025" y="158750"/>
          <a:ext cx="9239250" cy="1066800"/>
          <a:chOff x="2" y="3"/>
          <a:chExt cx="660" cy="92"/>
        </a:xfrm>
      </xdr:grpSpPr>
      <xdr:sp macro="" textlink="">
        <xdr:nvSpPr>
          <xdr:cNvPr id="437322" name="Rectangle 6"/>
          <xdr:cNvSpPr>
            <a:spLocks noChangeArrowheads="1"/>
          </xdr:cNvSpPr>
        </xdr:nvSpPr>
        <xdr:spPr bwMode="auto">
          <a:xfrm>
            <a:off x="2" y="3"/>
            <a:ext cx="660" cy="92"/>
          </a:xfrm>
          <a:prstGeom prst="rect">
            <a:avLst/>
          </a:prstGeom>
          <a:solidFill>
            <a:srgbClr val="FFFFFF"/>
          </a:solidFill>
          <a:ln w="9525">
            <a:solidFill>
              <a:srgbClr val="808080"/>
            </a:solidFill>
            <a:miter lim="800000"/>
            <a:headEnd/>
            <a:tailEnd/>
          </a:ln>
        </xdr:spPr>
      </xdr:sp>
      <xdr:sp macro="" textlink="">
        <xdr:nvSpPr>
          <xdr:cNvPr id="5" name="Text Box 4"/>
          <xdr:cNvSpPr txBox="1">
            <a:spLocks noChangeArrowheads="1"/>
          </xdr:cNvSpPr>
        </xdr:nvSpPr>
        <xdr:spPr bwMode="auto">
          <a:xfrm>
            <a:off x="195" y="9"/>
            <a:ext cx="305" cy="82"/>
          </a:xfrm>
          <a:prstGeom prst="rect">
            <a:avLst/>
          </a:prstGeom>
          <a:solidFill>
            <a:srgbClr val="FFFFFF"/>
          </a:solidFill>
          <a:ln w="9525">
            <a:solidFill>
              <a:srgbClr val="33CCCC"/>
            </a:solidFill>
            <a:miter lim="800000"/>
            <a:headEnd/>
            <a:tailEnd/>
          </a:ln>
        </xdr:spPr>
        <xdr:txBody>
          <a:bodyPr vertOverflow="clip" wrap="square" lIns="27432" tIns="22860" rIns="0" bIns="0" anchor="t" upright="1"/>
          <a:lstStyle/>
          <a:p>
            <a:pPr algn="ctr" rtl="0">
              <a:defRPr sz="1000"/>
            </a:pPr>
            <a:r>
              <a:rPr lang="fr-FR" sz="2000" b="1" i="0" u="none" strike="noStrike" baseline="0">
                <a:solidFill>
                  <a:srgbClr val="333333"/>
                </a:solidFill>
                <a:latin typeface="Arial"/>
                <a:cs typeface="Arial"/>
              </a:rPr>
              <a:t>Tableau de bord</a:t>
            </a:r>
          </a:p>
          <a:p>
            <a:pPr algn="ctr" rtl="0">
              <a:defRPr sz="1000"/>
            </a:pPr>
            <a:r>
              <a:rPr lang="fr-FR" sz="1600" b="1" i="0" u="none" strike="noStrike" baseline="0">
                <a:solidFill>
                  <a:srgbClr val="333333"/>
                </a:solidFill>
                <a:latin typeface="Arial"/>
                <a:cs typeface="Arial"/>
              </a:rPr>
              <a:t>Etoile</a:t>
            </a:r>
          </a:p>
          <a:p>
            <a:pPr algn="ctr" rtl="0">
              <a:defRPr sz="1000"/>
            </a:pPr>
            <a:r>
              <a:rPr lang="fr-FR" sz="1600" b="1" i="0" baseline="0">
                <a:latin typeface="+mn-lt"/>
                <a:ea typeface="+mn-ea"/>
                <a:cs typeface="+mn-cs"/>
              </a:rPr>
              <a:t>Février 2012</a:t>
            </a:r>
            <a:endParaRPr lang="fr-FR" sz="1600" b="1" i="0" u="none" strike="noStrike" baseline="0">
              <a:solidFill>
                <a:srgbClr val="333333"/>
              </a:solidFill>
              <a:latin typeface="Arial"/>
              <a:cs typeface="Arial"/>
            </a:endParaRPr>
          </a:p>
        </xdr:txBody>
      </xdr:sp>
    </xdr:grpSp>
    <xdr:clientData/>
  </xdr:twoCellAnchor>
  <xdr:twoCellAnchor editAs="oneCell">
    <xdr:from>
      <xdr:col>1</xdr:col>
      <xdr:colOff>266700</xdr:colOff>
      <xdr:row>2</xdr:row>
      <xdr:rowOff>85725</xdr:rowOff>
    </xdr:from>
    <xdr:to>
      <xdr:col>4</xdr:col>
      <xdr:colOff>185208</xdr:colOff>
      <xdr:row>8</xdr:row>
      <xdr:rowOff>38100</xdr:rowOff>
    </xdr:to>
    <xdr:pic>
      <xdr:nvPicPr>
        <xdr:cNvPr id="437312" name="Image 21" descr="LOGOCALCGR_FT_coul_petit.jpg"/>
        <xdr:cNvPicPr>
          <a:picLocks noChangeAspect="1"/>
        </xdr:cNvPicPr>
      </xdr:nvPicPr>
      <xdr:blipFill>
        <a:blip xmlns:r="http://schemas.openxmlformats.org/officeDocument/2006/relationships" r:embed="rId2" cstate="print"/>
        <a:srcRect/>
        <a:stretch>
          <a:fillRect/>
        </a:stretch>
      </xdr:blipFill>
      <xdr:spPr bwMode="auto">
        <a:xfrm>
          <a:off x="581025" y="85725"/>
          <a:ext cx="914400" cy="923925"/>
        </a:xfrm>
        <a:prstGeom prst="rect">
          <a:avLst/>
        </a:prstGeom>
        <a:noFill/>
        <a:ln w="9525">
          <a:noFill/>
          <a:miter lim="800000"/>
          <a:headEnd/>
          <a:tailEnd/>
        </a:ln>
      </xdr:spPr>
    </xdr:pic>
    <xdr:clientData/>
  </xdr:twoCellAnchor>
  <xdr:twoCellAnchor editAs="oneCell">
    <xdr:from>
      <xdr:col>20</xdr:col>
      <xdr:colOff>171450</xdr:colOff>
      <xdr:row>2</xdr:row>
      <xdr:rowOff>133350</xdr:rowOff>
    </xdr:from>
    <xdr:to>
      <xdr:col>23</xdr:col>
      <xdr:colOff>374311</xdr:colOff>
      <xdr:row>8</xdr:row>
      <xdr:rowOff>47625</xdr:rowOff>
    </xdr:to>
    <xdr:pic>
      <xdr:nvPicPr>
        <xdr:cNvPr id="437313" name="Image 22" descr="Etoile_V3.jpg"/>
        <xdr:cNvPicPr>
          <a:picLocks noChangeAspect="1"/>
        </xdr:cNvPicPr>
      </xdr:nvPicPr>
      <xdr:blipFill>
        <a:blip xmlns:r="http://schemas.openxmlformats.org/officeDocument/2006/relationships" r:embed="rId3" cstate="print"/>
        <a:srcRect/>
        <a:stretch>
          <a:fillRect/>
        </a:stretch>
      </xdr:blipFill>
      <xdr:spPr bwMode="auto">
        <a:xfrm>
          <a:off x="6457950" y="133350"/>
          <a:ext cx="1590675" cy="885825"/>
        </a:xfrm>
        <a:prstGeom prst="rect">
          <a:avLst/>
        </a:prstGeom>
        <a:noFill/>
        <a:ln w="9525">
          <a:noFill/>
          <a:miter lim="800000"/>
          <a:headEnd/>
          <a:tailEnd/>
        </a:ln>
      </xdr:spPr>
    </xdr:pic>
    <xdr:clientData/>
  </xdr:twoCellAnchor>
  <xdr:twoCellAnchor>
    <xdr:from>
      <xdr:col>1</xdr:col>
      <xdr:colOff>0</xdr:colOff>
      <xdr:row>21</xdr:row>
      <xdr:rowOff>0</xdr:rowOff>
    </xdr:from>
    <xdr:to>
      <xdr:col>10</xdr:col>
      <xdr:colOff>0</xdr:colOff>
      <xdr:row>36</xdr:row>
      <xdr:rowOff>0</xdr:rowOff>
    </xdr:to>
    <xdr:graphicFrame macro="">
      <xdr:nvGraphicFramePr>
        <xdr:cNvPr id="1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2</xdr:row>
      <xdr:rowOff>0</xdr:rowOff>
    </xdr:from>
    <xdr:to>
      <xdr:col>25</xdr:col>
      <xdr:colOff>123825</xdr:colOff>
      <xdr:row>8</xdr:row>
      <xdr:rowOff>114300</xdr:rowOff>
    </xdr:to>
    <xdr:grpSp>
      <xdr:nvGrpSpPr>
        <xdr:cNvPr id="19" name="Group 7"/>
        <xdr:cNvGrpSpPr>
          <a:grpSpLocks/>
        </xdr:cNvGrpSpPr>
      </xdr:nvGrpSpPr>
      <xdr:grpSpPr bwMode="auto">
        <a:xfrm>
          <a:off x="327025" y="158750"/>
          <a:ext cx="9239250" cy="1066800"/>
          <a:chOff x="2" y="3"/>
          <a:chExt cx="660" cy="92"/>
        </a:xfrm>
      </xdr:grpSpPr>
      <xdr:sp macro="" textlink="">
        <xdr:nvSpPr>
          <xdr:cNvPr id="20" name="Rectangle 6"/>
          <xdr:cNvSpPr>
            <a:spLocks noChangeArrowheads="1"/>
          </xdr:cNvSpPr>
        </xdr:nvSpPr>
        <xdr:spPr bwMode="auto">
          <a:xfrm>
            <a:off x="2" y="3"/>
            <a:ext cx="660" cy="92"/>
          </a:xfrm>
          <a:prstGeom prst="rect">
            <a:avLst/>
          </a:prstGeom>
          <a:solidFill>
            <a:srgbClr val="FFFFFF"/>
          </a:solidFill>
          <a:ln w="9525">
            <a:solidFill>
              <a:srgbClr val="808080"/>
            </a:solidFill>
            <a:miter lim="800000"/>
            <a:headEnd/>
            <a:tailEnd/>
          </a:ln>
        </xdr:spPr>
      </xdr:sp>
      <xdr:sp macro="" textlink="">
        <xdr:nvSpPr>
          <xdr:cNvPr id="28" name="Text Box 4"/>
          <xdr:cNvSpPr txBox="1">
            <a:spLocks noChangeArrowheads="1"/>
          </xdr:cNvSpPr>
        </xdr:nvSpPr>
        <xdr:spPr bwMode="auto">
          <a:xfrm>
            <a:off x="195" y="9"/>
            <a:ext cx="305" cy="82"/>
          </a:xfrm>
          <a:prstGeom prst="rect">
            <a:avLst/>
          </a:prstGeom>
          <a:solidFill>
            <a:srgbClr val="FFFFFF"/>
          </a:solidFill>
          <a:ln w="9525">
            <a:solidFill>
              <a:srgbClr val="33CCCC"/>
            </a:solidFill>
            <a:miter lim="800000"/>
            <a:headEnd/>
            <a:tailEnd/>
          </a:ln>
        </xdr:spPr>
        <xdr:txBody>
          <a:bodyPr vertOverflow="clip" wrap="square" lIns="27432" tIns="22860" rIns="0" bIns="0" anchor="t" upright="1"/>
          <a:lstStyle/>
          <a:p>
            <a:pPr algn="ctr" rtl="0">
              <a:defRPr sz="1000"/>
            </a:pPr>
            <a:r>
              <a:rPr lang="fr-FR" sz="2000" b="1" i="0" u="none" strike="noStrike" baseline="0">
                <a:solidFill>
                  <a:srgbClr val="333333"/>
                </a:solidFill>
                <a:latin typeface="Arial"/>
                <a:cs typeface="Arial"/>
              </a:rPr>
              <a:t>Tableau de bord</a:t>
            </a:r>
          </a:p>
          <a:p>
            <a:pPr algn="ctr" rtl="0">
              <a:defRPr sz="1000"/>
            </a:pPr>
            <a:r>
              <a:rPr lang="fr-FR" sz="1600" b="1" i="0" u="none" strike="noStrike" baseline="0">
                <a:solidFill>
                  <a:srgbClr val="333333"/>
                </a:solidFill>
                <a:latin typeface="Arial"/>
                <a:cs typeface="Arial"/>
              </a:rPr>
              <a:t>Etoile</a:t>
            </a:r>
          </a:p>
          <a:p>
            <a:pPr algn="ctr" rtl="0">
              <a:defRPr sz="1000"/>
            </a:pPr>
            <a:r>
              <a:rPr lang="fr-FR" sz="1600" b="1" i="0" baseline="0">
                <a:latin typeface="+mn-lt"/>
                <a:ea typeface="+mn-ea"/>
                <a:cs typeface="+mn-cs"/>
              </a:rPr>
              <a:t>Décembre 2019</a:t>
            </a:r>
          </a:p>
          <a:p>
            <a:pPr algn="ctr" rtl="0">
              <a:defRPr sz="1000"/>
            </a:pPr>
            <a:endParaRPr lang="fr-FR" sz="1600" b="1" i="0" baseline="0">
              <a:latin typeface="+mn-lt"/>
              <a:ea typeface="+mn-ea"/>
              <a:cs typeface="+mn-cs"/>
            </a:endParaRPr>
          </a:p>
          <a:p>
            <a:pPr algn="ctr" rtl="0">
              <a:defRPr sz="1000"/>
            </a:pPr>
            <a:endParaRPr lang="fr-FR" sz="1600" b="1" i="0" u="none" strike="noStrike" baseline="0">
              <a:solidFill>
                <a:srgbClr val="333333"/>
              </a:solidFill>
              <a:latin typeface="Arial"/>
              <a:cs typeface="Arial"/>
            </a:endParaRPr>
          </a:p>
        </xdr:txBody>
      </xdr:sp>
    </xdr:grpSp>
    <xdr:clientData/>
  </xdr:twoCellAnchor>
  <xdr:twoCellAnchor editAs="oneCell">
    <xdr:from>
      <xdr:col>21</xdr:col>
      <xdr:colOff>65608</xdr:colOff>
      <xdr:row>2</xdr:row>
      <xdr:rowOff>133350</xdr:rowOff>
    </xdr:from>
    <xdr:to>
      <xdr:col>24</xdr:col>
      <xdr:colOff>183803</xdr:colOff>
      <xdr:row>8</xdr:row>
      <xdr:rowOff>47625</xdr:rowOff>
    </xdr:to>
    <xdr:pic>
      <xdr:nvPicPr>
        <xdr:cNvPr id="30" name="Image 22" descr="Etoile_V3.jpg"/>
        <xdr:cNvPicPr>
          <a:picLocks noChangeAspect="1"/>
        </xdr:cNvPicPr>
      </xdr:nvPicPr>
      <xdr:blipFill>
        <a:blip xmlns:r="http://schemas.openxmlformats.org/officeDocument/2006/relationships" r:embed="rId3" cstate="print"/>
        <a:srcRect/>
        <a:stretch>
          <a:fillRect/>
        </a:stretch>
      </xdr:blipFill>
      <xdr:spPr bwMode="auto">
        <a:xfrm>
          <a:off x="7336358" y="292100"/>
          <a:ext cx="1593511" cy="866775"/>
        </a:xfrm>
        <a:prstGeom prst="rect">
          <a:avLst/>
        </a:prstGeom>
        <a:noFill/>
        <a:ln w="9525">
          <a:noFill/>
          <a:miter lim="800000"/>
          <a:headEnd/>
          <a:tailEnd/>
        </a:ln>
      </xdr:spPr>
    </xdr:pic>
    <xdr:clientData/>
  </xdr:twoCellAnchor>
  <xdr:twoCellAnchor editAs="oneCell">
    <xdr:from>
      <xdr:col>1</xdr:col>
      <xdr:colOff>181840</xdr:colOff>
      <xdr:row>2</xdr:row>
      <xdr:rowOff>112567</xdr:rowOff>
    </xdr:from>
    <xdr:to>
      <xdr:col>4</xdr:col>
      <xdr:colOff>68310</xdr:colOff>
      <xdr:row>8</xdr:row>
      <xdr:rowOff>0</xdr:rowOff>
    </xdr:to>
    <xdr:pic>
      <xdr:nvPicPr>
        <xdr:cNvPr id="31" name="Image 30" descr="logo_alfacentre_v2.png"/>
        <xdr:cNvPicPr>
          <a:picLocks noChangeAspect="1"/>
        </xdr:cNvPicPr>
      </xdr:nvPicPr>
      <xdr:blipFill>
        <a:blip xmlns:r="http://schemas.openxmlformats.org/officeDocument/2006/relationships" r:embed="rId5" cstate="print"/>
        <a:stretch>
          <a:fillRect/>
        </a:stretch>
      </xdr:blipFill>
      <xdr:spPr>
        <a:xfrm>
          <a:off x="493567" y="277090"/>
          <a:ext cx="874569" cy="874569"/>
        </a:xfrm>
        <a:prstGeom prst="rect">
          <a:avLst/>
        </a:prstGeom>
      </xdr:spPr>
    </xdr:pic>
    <xdr:clientData/>
  </xdr:twoCellAnchor>
  <xdr:twoCellAnchor editAs="oneCell">
    <xdr:from>
      <xdr:col>31</xdr:col>
      <xdr:colOff>255096</xdr:colOff>
      <xdr:row>24</xdr:row>
      <xdr:rowOff>79034</xdr:rowOff>
    </xdr:from>
    <xdr:to>
      <xdr:col>32</xdr:col>
      <xdr:colOff>61421</xdr:colOff>
      <xdr:row>25</xdr:row>
      <xdr:rowOff>38336</xdr:rowOff>
    </xdr:to>
    <xdr:pic>
      <xdr:nvPicPr>
        <xdr:cNvPr id="34"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11653346" y="3751451"/>
          <a:ext cx="123825" cy="118052"/>
        </a:xfrm>
        <a:prstGeom prst="rect">
          <a:avLst/>
        </a:prstGeom>
        <a:noFill/>
        <a:ln w="9525">
          <a:noFill/>
          <a:miter lim="800000"/>
          <a:headEnd/>
          <a:tailEnd/>
        </a:ln>
      </xdr:spPr>
    </xdr:pic>
    <xdr:clientData/>
  </xdr:twoCellAnchor>
  <xdr:twoCellAnchor editAs="oneCell">
    <xdr:from>
      <xdr:col>24</xdr:col>
      <xdr:colOff>307198</xdr:colOff>
      <xdr:row>15</xdr:row>
      <xdr:rowOff>11061</xdr:rowOff>
    </xdr:from>
    <xdr:to>
      <xdr:col>24</xdr:col>
      <xdr:colOff>427971</xdr:colOff>
      <xdr:row>15</xdr:row>
      <xdr:rowOff>145051</xdr:rowOff>
    </xdr:to>
    <xdr:pic>
      <xdr:nvPicPr>
        <xdr:cNvPr id="29"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9060673" y="2278011"/>
          <a:ext cx="120773" cy="133990"/>
        </a:xfrm>
        <a:prstGeom prst="rect">
          <a:avLst/>
        </a:prstGeom>
        <a:noFill/>
        <a:ln w="9525">
          <a:noFill/>
          <a:miter lim="800000"/>
          <a:headEnd/>
          <a:tailEnd/>
        </a:ln>
      </xdr:spPr>
    </xdr:pic>
    <xdr:clientData/>
  </xdr:twoCellAnchor>
  <xdr:twoCellAnchor editAs="oneCell">
    <xdr:from>
      <xdr:col>24</xdr:col>
      <xdr:colOff>306142</xdr:colOff>
      <xdr:row>17</xdr:row>
      <xdr:rowOff>17761</xdr:rowOff>
    </xdr:from>
    <xdr:to>
      <xdr:col>24</xdr:col>
      <xdr:colOff>424194</xdr:colOff>
      <xdr:row>17</xdr:row>
      <xdr:rowOff>144184</xdr:rowOff>
    </xdr:to>
    <xdr:pic>
      <xdr:nvPicPr>
        <xdr:cNvPr id="32"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9100892" y="2568344"/>
          <a:ext cx="118052" cy="126423"/>
        </a:xfrm>
        <a:prstGeom prst="rect">
          <a:avLst/>
        </a:prstGeom>
        <a:noFill/>
        <a:ln w="9525">
          <a:noFill/>
          <a:miter lim="800000"/>
          <a:headEnd/>
          <a:tailEnd/>
        </a:ln>
      </xdr:spPr>
    </xdr:pic>
    <xdr:clientData/>
  </xdr:twoCellAnchor>
  <xdr:twoCellAnchor editAs="oneCell">
    <xdr:from>
      <xdr:col>24</xdr:col>
      <xdr:colOff>307726</xdr:colOff>
      <xdr:row>16</xdr:row>
      <xdr:rowOff>17707</xdr:rowOff>
    </xdr:from>
    <xdr:to>
      <xdr:col>24</xdr:col>
      <xdr:colOff>431551</xdr:colOff>
      <xdr:row>16</xdr:row>
      <xdr:rowOff>152755</xdr:rowOff>
    </xdr:to>
    <xdr:pic>
      <xdr:nvPicPr>
        <xdr:cNvPr id="33"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9102476" y="2409540"/>
          <a:ext cx="123825" cy="135048"/>
        </a:xfrm>
        <a:prstGeom prst="rect">
          <a:avLst/>
        </a:prstGeom>
        <a:noFill/>
        <a:ln w="9525">
          <a:noFill/>
          <a:miter lim="800000"/>
          <a:headEnd/>
          <a:tailEnd/>
        </a:ln>
      </xdr:spPr>
    </xdr:pic>
    <xdr:clientData/>
  </xdr:twoCellAnchor>
  <xdr:twoCellAnchor editAs="oneCell">
    <xdr:from>
      <xdr:col>35</xdr:col>
      <xdr:colOff>273723</xdr:colOff>
      <xdr:row>17</xdr:row>
      <xdr:rowOff>37444</xdr:rowOff>
    </xdr:from>
    <xdr:to>
      <xdr:col>35</xdr:col>
      <xdr:colOff>397548</xdr:colOff>
      <xdr:row>18</xdr:row>
      <xdr:rowOff>6476</xdr:rowOff>
    </xdr:to>
    <xdr:pic>
      <xdr:nvPicPr>
        <xdr:cNvPr id="37"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12875298" y="2628244"/>
          <a:ext cx="123825" cy="130957"/>
        </a:xfrm>
        <a:prstGeom prst="rect">
          <a:avLst/>
        </a:prstGeom>
        <a:noFill/>
        <a:ln w="9525">
          <a:noFill/>
          <a:miter lim="800000"/>
          <a:headEnd/>
          <a:tailEnd/>
        </a:ln>
      </xdr:spPr>
    </xdr:pic>
    <xdr:clientData/>
  </xdr:twoCellAnchor>
  <xdr:twoCellAnchor editAs="oneCell">
    <xdr:from>
      <xdr:col>24</xdr:col>
      <xdr:colOff>282280</xdr:colOff>
      <xdr:row>13</xdr:row>
      <xdr:rowOff>28957</xdr:rowOff>
    </xdr:from>
    <xdr:to>
      <xdr:col>24</xdr:col>
      <xdr:colOff>406105</xdr:colOff>
      <xdr:row>13</xdr:row>
      <xdr:rowOff>150184</xdr:rowOff>
    </xdr:to>
    <xdr:pic>
      <xdr:nvPicPr>
        <xdr:cNvPr id="35"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9035755" y="1972057"/>
          <a:ext cx="123825" cy="121227"/>
        </a:xfrm>
        <a:prstGeom prst="rect">
          <a:avLst/>
        </a:prstGeom>
        <a:noFill/>
        <a:ln w="9525">
          <a:noFill/>
          <a:miter lim="800000"/>
          <a:headEnd/>
          <a:tailEnd/>
        </a:ln>
      </xdr:spPr>
    </xdr:pic>
    <xdr:clientData/>
  </xdr:twoCellAnchor>
  <xdr:twoCellAnchor editAs="oneCell">
    <xdr:from>
      <xdr:col>24</xdr:col>
      <xdr:colOff>288950</xdr:colOff>
      <xdr:row>25</xdr:row>
      <xdr:rowOff>24462</xdr:rowOff>
    </xdr:from>
    <xdr:to>
      <xdr:col>24</xdr:col>
      <xdr:colOff>412775</xdr:colOff>
      <xdr:row>25</xdr:row>
      <xdr:rowOff>146977</xdr:rowOff>
    </xdr:to>
    <xdr:pic>
      <xdr:nvPicPr>
        <xdr:cNvPr id="39"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9083700" y="3855629"/>
          <a:ext cx="123825" cy="122515"/>
        </a:xfrm>
        <a:prstGeom prst="rect">
          <a:avLst/>
        </a:prstGeom>
        <a:noFill/>
        <a:ln w="9525">
          <a:noFill/>
          <a:miter lim="800000"/>
          <a:headEnd/>
          <a:tailEnd/>
        </a:ln>
      </xdr:spPr>
    </xdr:pic>
    <xdr:clientData/>
  </xdr:twoCellAnchor>
  <xdr:twoCellAnchor editAs="oneCell">
    <xdr:from>
      <xdr:col>34</xdr:col>
      <xdr:colOff>105504</xdr:colOff>
      <xdr:row>14</xdr:row>
      <xdr:rowOff>85437</xdr:rowOff>
    </xdr:from>
    <xdr:to>
      <xdr:col>34</xdr:col>
      <xdr:colOff>231927</xdr:colOff>
      <xdr:row>15</xdr:row>
      <xdr:rowOff>43379</xdr:rowOff>
    </xdr:to>
    <xdr:pic>
      <xdr:nvPicPr>
        <xdr:cNvPr id="26"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12488004" y="2225387"/>
          <a:ext cx="126423" cy="123042"/>
        </a:xfrm>
        <a:prstGeom prst="rect">
          <a:avLst/>
        </a:prstGeom>
        <a:noFill/>
        <a:ln w="9525">
          <a:noFill/>
          <a:miter lim="800000"/>
          <a:headEnd/>
          <a:tailEnd/>
        </a:ln>
      </xdr:spPr>
    </xdr:pic>
    <xdr:clientData/>
  </xdr:twoCellAnchor>
  <xdr:twoCellAnchor editAs="oneCell">
    <xdr:from>
      <xdr:col>24</xdr:col>
      <xdr:colOff>297052</xdr:colOff>
      <xdr:row>26</xdr:row>
      <xdr:rowOff>19024</xdr:rowOff>
    </xdr:from>
    <xdr:to>
      <xdr:col>24</xdr:col>
      <xdr:colOff>424556</xdr:colOff>
      <xdr:row>26</xdr:row>
      <xdr:rowOff>140332</xdr:rowOff>
    </xdr:to>
    <xdr:pic>
      <xdr:nvPicPr>
        <xdr:cNvPr id="25"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9091802" y="4008941"/>
          <a:ext cx="127504" cy="121308"/>
        </a:xfrm>
        <a:prstGeom prst="rect">
          <a:avLst/>
        </a:prstGeom>
        <a:noFill/>
        <a:ln w="9525">
          <a:noFill/>
          <a:miter lim="800000"/>
          <a:headEnd/>
          <a:tailEnd/>
        </a:ln>
      </xdr:spPr>
    </xdr:pic>
    <xdr:clientData/>
  </xdr:twoCellAnchor>
  <xdr:twoCellAnchor editAs="oneCell">
    <xdr:from>
      <xdr:col>24</xdr:col>
      <xdr:colOff>296611</xdr:colOff>
      <xdr:row>24</xdr:row>
      <xdr:rowOff>30138</xdr:rowOff>
    </xdr:from>
    <xdr:to>
      <xdr:col>24</xdr:col>
      <xdr:colOff>419571</xdr:colOff>
      <xdr:row>24</xdr:row>
      <xdr:rowOff>151366</xdr:rowOff>
    </xdr:to>
    <xdr:pic>
      <xdr:nvPicPr>
        <xdr:cNvPr id="24"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9091361" y="3702555"/>
          <a:ext cx="122960" cy="121228"/>
        </a:xfrm>
        <a:prstGeom prst="rect">
          <a:avLst/>
        </a:prstGeom>
        <a:noFill/>
        <a:ln w="9525">
          <a:noFill/>
          <a:miter lim="800000"/>
          <a:headEnd/>
          <a:tailEnd/>
        </a:ln>
      </xdr:spPr>
    </xdr:pic>
    <xdr:clientData/>
  </xdr:twoCellAnchor>
  <xdr:twoCellAnchor editAs="oneCell">
    <xdr:from>
      <xdr:col>36</xdr:col>
      <xdr:colOff>777909</xdr:colOff>
      <xdr:row>21</xdr:row>
      <xdr:rowOff>61997</xdr:rowOff>
    </xdr:from>
    <xdr:to>
      <xdr:col>36</xdr:col>
      <xdr:colOff>907507</xdr:colOff>
      <xdr:row>22</xdr:row>
      <xdr:rowOff>4548</xdr:rowOff>
    </xdr:to>
    <xdr:pic>
      <xdr:nvPicPr>
        <xdr:cNvPr id="27"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14055759" y="3281447"/>
          <a:ext cx="129598" cy="123526"/>
        </a:xfrm>
        <a:prstGeom prst="rect">
          <a:avLst/>
        </a:prstGeom>
        <a:noFill/>
        <a:ln w="9525">
          <a:noFill/>
          <a:miter lim="800000"/>
          <a:headEnd/>
          <a:tailEnd/>
        </a:ln>
      </xdr:spPr>
    </xdr:pic>
    <xdr:clientData/>
  </xdr:twoCellAnchor>
  <xdr:twoCellAnchor editAs="oneCell">
    <xdr:from>
      <xdr:col>28</xdr:col>
      <xdr:colOff>280644</xdr:colOff>
      <xdr:row>9</xdr:row>
      <xdr:rowOff>80103</xdr:rowOff>
    </xdr:from>
    <xdr:to>
      <xdr:col>29</xdr:col>
      <xdr:colOff>91756</xdr:colOff>
      <xdr:row>10</xdr:row>
      <xdr:rowOff>1604</xdr:rowOff>
    </xdr:to>
    <xdr:pic>
      <xdr:nvPicPr>
        <xdr:cNvPr id="38"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10434294" y="1375503"/>
          <a:ext cx="125437" cy="121526"/>
        </a:xfrm>
        <a:prstGeom prst="rect">
          <a:avLst/>
        </a:prstGeom>
        <a:noFill/>
        <a:ln w="9525">
          <a:noFill/>
          <a:miter lim="800000"/>
          <a:headEnd/>
          <a:tailEnd/>
        </a:ln>
      </xdr:spPr>
    </xdr:pic>
    <xdr:clientData/>
  </xdr:twoCellAnchor>
  <xdr:twoCellAnchor editAs="oneCell">
    <xdr:from>
      <xdr:col>33</xdr:col>
      <xdr:colOff>56014</xdr:colOff>
      <xdr:row>5</xdr:row>
      <xdr:rowOff>20242</xdr:rowOff>
    </xdr:from>
    <xdr:to>
      <xdr:col>33</xdr:col>
      <xdr:colOff>180335</xdr:colOff>
      <xdr:row>5</xdr:row>
      <xdr:rowOff>140109</xdr:rowOff>
    </xdr:to>
    <xdr:pic>
      <xdr:nvPicPr>
        <xdr:cNvPr id="40"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12089264" y="655242"/>
          <a:ext cx="124321" cy="119867"/>
        </a:xfrm>
        <a:prstGeom prst="rect">
          <a:avLst/>
        </a:prstGeom>
        <a:noFill/>
        <a:ln w="9525">
          <a:noFill/>
          <a:miter lim="800000"/>
          <a:headEnd/>
          <a:tailEnd/>
        </a:ln>
      </xdr:spPr>
    </xdr:pic>
    <xdr:clientData/>
  </xdr:twoCellAnchor>
  <xdr:twoCellAnchor editAs="oneCell">
    <xdr:from>
      <xdr:col>36</xdr:col>
      <xdr:colOff>307246</xdr:colOff>
      <xdr:row>17</xdr:row>
      <xdr:rowOff>37350</xdr:rowOff>
    </xdr:from>
    <xdr:to>
      <xdr:col>36</xdr:col>
      <xdr:colOff>431071</xdr:colOff>
      <xdr:row>18</xdr:row>
      <xdr:rowOff>2424</xdr:rowOff>
    </xdr:to>
    <xdr:pic>
      <xdr:nvPicPr>
        <xdr:cNvPr id="41"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13585096" y="2628150"/>
          <a:ext cx="123825" cy="126999"/>
        </a:xfrm>
        <a:prstGeom prst="rect">
          <a:avLst/>
        </a:prstGeom>
        <a:noFill/>
        <a:ln w="9525">
          <a:noFill/>
          <a:miter lim="800000"/>
          <a:headEnd/>
          <a:tailEnd/>
        </a:ln>
      </xdr:spPr>
    </xdr:pic>
    <xdr:clientData/>
  </xdr:twoCellAnchor>
  <xdr:twoCellAnchor editAs="oneCell">
    <xdr:from>
      <xdr:col>30</xdr:col>
      <xdr:colOff>258197</xdr:colOff>
      <xdr:row>5</xdr:row>
      <xdr:rowOff>19221</xdr:rowOff>
    </xdr:from>
    <xdr:to>
      <xdr:col>31</xdr:col>
      <xdr:colOff>61801</xdr:colOff>
      <xdr:row>5</xdr:row>
      <xdr:rowOff>151465</xdr:rowOff>
    </xdr:to>
    <xdr:pic>
      <xdr:nvPicPr>
        <xdr:cNvPr id="42"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11338947" y="654221"/>
          <a:ext cx="121104" cy="132244"/>
        </a:xfrm>
        <a:prstGeom prst="rect">
          <a:avLst/>
        </a:prstGeom>
        <a:noFill/>
        <a:ln w="9525">
          <a:noFill/>
          <a:miter lim="800000"/>
          <a:headEnd/>
          <a:tailEnd/>
        </a:ln>
      </xdr:spPr>
    </xdr:pic>
    <xdr:clientData/>
  </xdr:twoCellAnchor>
  <xdr:twoCellAnchor editAs="oneCell">
    <xdr:from>
      <xdr:col>34</xdr:col>
      <xdr:colOff>117761</xdr:colOff>
      <xdr:row>11</xdr:row>
      <xdr:rowOff>126669</xdr:rowOff>
    </xdr:from>
    <xdr:to>
      <xdr:col>34</xdr:col>
      <xdr:colOff>241586</xdr:colOff>
      <xdr:row>12</xdr:row>
      <xdr:rowOff>65767</xdr:rowOff>
    </xdr:to>
    <xdr:pic>
      <xdr:nvPicPr>
        <xdr:cNvPr id="43"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12405011" y="1717344"/>
          <a:ext cx="123825" cy="129598"/>
        </a:xfrm>
        <a:prstGeom prst="rect">
          <a:avLst/>
        </a:prstGeom>
        <a:noFill/>
        <a:ln w="9525">
          <a:noFill/>
          <a:miter lim="800000"/>
          <a:headEnd/>
          <a:tailEnd/>
        </a:ln>
      </xdr:spPr>
    </xdr:pic>
    <xdr:clientData/>
  </xdr:twoCellAnchor>
  <xdr:twoCellAnchor editAs="oneCell">
    <xdr:from>
      <xdr:col>30</xdr:col>
      <xdr:colOff>286037</xdr:colOff>
      <xdr:row>25</xdr:row>
      <xdr:rowOff>71608</xdr:rowOff>
    </xdr:from>
    <xdr:to>
      <xdr:col>31</xdr:col>
      <xdr:colOff>92362</xdr:colOff>
      <xdr:row>26</xdr:row>
      <xdr:rowOff>42456</xdr:rowOff>
    </xdr:to>
    <xdr:pic>
      <xdr:nvPicPr>
        <xdr:cNvPr id="44"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11366787" y="3902775"/>
          <a:ext cx="123825" cy="129598"/>
        </a:xfrm>
        <a:prstGeom prst="rect">
          <a:avLst/>
        </a:prstGeom>
        <a:noFill/>
        <a:ln w="9525">
          <a:noFill/>
          <a:miter lim="800000"/>
          <a:headEnd/>
          <a:tailEnd/>
        </a:ln>
      </xdr:spPr>
    </xdr:pic>
    <xdr:clientData/>
  </xdr:twoCellAnchor>
  <xdr:twoCellAnchor editAs="oneCell">
    <xdr:from>
      <xdr:col>24</xdr:col>
      <xdr:colOff>286726</xdr:colOff>
      <xdr:row>12</xdr:row>
      <xdr:rowOff>17056</xdr:rowOff>
    </xdr:from>
    <xdr:to>
      <xdr:col>24</xdr:col>
      <xdr:colOff>410551</xdr:colOff>
      <xdr:row>12</xdr:row>
      <xdr:rowOff>138957</xdr:rowOff>
    </xdr:to>
    <xdr:pic>
      <xdr:nvPicPr>
        <xdr:cNvPr id="45"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9040201" y="1798231"/>
          <a:ext cx="123825" cy="121901"/>
        </a:xfrm>
        <a:prstGeom prst="rect">
          <a:avLst/>
        </a:prstGeom>
        <a:noFill/>
        <a:ln w="9525">
          <a:noFill/>
          <a:miter lim="800000"/>
          <a:headEnd/>
          <a:tailEnd/>
        </a:ln>
      </xdr:spPr>
    </xdr:pic>
    <xdr:clientData/>
  </xdr:twoCellAnchor>
  <xdr:twoCellAnchor editAs="oneCell">
    <xdr:from>
      <xdr:col>24</xdr:col>
      <xdr:colOff>290958</xdr:colOff>
      <xdr:row>14</xdr:row>
      <xdr:rowOff>19068</xdr:rowOff>
    </xdr:from>
    <xdr:to>
      <xdr:col>24</xdr:col>
      <xdr:colOff>409010</xdr:colOff>
      <xdr:row>14</xdr:row>
      <xdr:rowOff>148666</xdr:rowOff>
    </xdr:to>
    <xdr:pic>
      <xdr:nvPicPr>
        <xdr:cNvPr id="46"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9044433" y="2124093"/>
          <a:ext cx="118052" cy="129598"/>
        </a:xfrm>
        <a:prstGeom prst="rect">
          <a:avLst/>
        </a:prstGeom>
        <a:noFill/>
        <a:ln w="9525">
          <a:noFill/>
          <a:miter lim="800000"/>
          <a:headEnd/>
          <a:tailEnd/>
        </a:ln>
      </xdr:spPr>
    </xdr:pic>
    <xdr:clientData/>
  </xdr:twoCellAnchor>
  <xdr:twoCellAnchor editAs="oneCell">
    <xdr:from>
      <xdr:col>24</xdr:col>
      <xdr:colOff>311253</xdr:colOff>
      <xdr:row>18</xdr:row>
      <xdr:rowOff>22015</xdr:rowOff>
    </xdr:from>
    <xdr:to>
      <xdr:col>24</xdr:col>
      <xdr:colOff>434720</xdr:colOff>
      <xdr:row>18</xdr:row>
      <xdr:rowOff>146716</xdr:rowOff>
    </xdr:to>
    <xdr:pic>
      <xdr:nvPicPr>
        <xdr:cNvPr id="47"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9106003" y="2731348"/>
          <a:ext cx="123467" cy="124701"/>
        </a:xfrm>
        <a:prstGeom prst="rect">
          <a:avLst/>
        </a:prstGeom>
        <a:noFill/>
        <a:ln w="9525">
          <a:noFill/>
          <a:miter lim="800000"/>
          <a:headEnd/>
          <a:tailEnd/>
        </a:ln>
      </xdr:spPr>
    </xdr:pic>
    <xdr:clientData/>
  </xdr:twoCellAnchor>
  <xdr:twoCellAnchor editAs="oneCell">
    <xdr:from>
      <xdr:col>29</xdr:col>
      <xdr:colOff>451227</xdr:colOff>
      <xdr:row>9</xdr:row>
      <xdr:rowOff>80205</xdr:rowOff>
    </xdr:from>
    <xdr:to>
      <xdr:col>30</xdr:col>
      <xdr:colOff>15675</xdr:colOff>
      <xdr:row>10</xdr:row>
      <xdr:rowOff>4881</xdr:rowOff>
    </xdr:to>
    <xdr:pic>
      <xdr:nvPicPr>
        <xdr:cNvPr id="48"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10919202" y="1375605"/>
          <a:ext cx="126423" cy="124701"/>
        </a:xfrm>
        <a:prstGeom prst="rect">
          <a:avLst/>
        </a:prstGeom>
        <a:noFill/>
        <a:ln w="9525">
          <a:noFill/>
          <a:miter lim="800000"/>
          <a:headEnd/>
          <a:tailEnd/>
        </a:ln>
      </xdr:spPr>
    </xdr:pic>
    <xdr:clientData/>
  </xdr:twoCellAnchor>
  <xdr:twoCellAnchor editAs="oneCell">
    <xdr:from>
      <xdr:col>29</xdr:col>
      <xdr:colOff>379306</xdr:colOff>
      <xdr:row>8</xdr:row>
      <xdr:rowOff>40792</xdr:rowOff>
    </xdr:from>
    <xdr:to>
      <xdr:col>29</xdr:col>
      <xdr:colOff>505729</xdr:colOff>
      <xdr:row>9</xdr:row>
      <xdr:rowOff>3568</xdr:rowOff>
    </xdr:to>
    <xdr:pic>
      <xdr:nvPicPr>
        <xdr:cNvPr id="49" name="Picture 52" descr="Sans titre-1"/>
        <xdr:cNvPicPr>
          <a:picLocks noChangeAspect="1" noChangeArrowheads="1"/>
        </xdr:cNvPicPr>
      </xdr:nvPicPr>
      <xdr:blipFill>
        <a:blip xmlns:r="http://schemas.openxmlformats.org/officeDocument/2006/relationships" r:embed="rId6" cstate="print"/>
        <a:srcRect/>
        <a:stretch>
          <a:fillRect/>
        </a:stretch>
      </xdr:blipFill>
      <xdr:spPr bwMode="auto">
        <a:xfrm>
          <a:off x="10847281" y="1174267"/>
          <a:ext cx="126423" cy="124701"/>
        </a:xfrm>
        <a:prstGeom prst="rect">
          <a:avLst/>
        </a:prstGeom>
        <a:noFill/>
        <a:ln w="9525">
          <a:noFill/>
          <a:miter lim="800000"/>
          <a:headEnd/>
          <a:tailEnd/>
        </a:ln>
      </xdr:spPr>
    </xdr:pic>
    <xdr:clientData/>
  </xdr:twoCellAnchor>
  <xdr:twoCellAnchor editAs="oneCell">
    <xdr:from>
      <xdr:col>24</xdr:col>
      <xdr:colOff>286205</xdr:colOff>
      <xdr:row>23</xdr:row>
      <xdr:rowOff>7877</xdr:rowOff>
    </xdr:from>
    <xdr:to>
      <xdr:col>24</xdr:col>
      <xdr:colOff>410030</xdr:colOff>
      <xdr:row>23</xdr:row>
      <xdr:rowOff>136742</xdr:rowOff>
    </xdr:to>
    <xdr:pic>
      <xdr:nvPicPr>
        <xdr:cNvPr id="50"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9080955" y="3521544"/>
          <a:ext cx="123825" cy="128865"/>
        </a:xfrm>
        <a:prstGeom prst="rect">
          <a:avLst/>
        </a:prstGeom>
        <a:noFill/>
        <a:ln w="9525">
          <a:noFill/>
          <a:miter lim="800000"/>
          <a:headEnd/>
          <a:tailEnd/>
        </a:ln>
      </xdr:spPr>
    </xdr:pic>
    <xdr:clientData/>
  </xdr:twoCellAnchor>
  <xdr:twoCellAnchor editAs="oneCell">
    <xdr:from>
      <xdr:col>24</xdr:col>
      <xdr:colOff>277198</xdr:colOff>
      <xdr:row>22</xdr:row>
      <xdr:rowOff>20579</xdr:rowOff>
    </xdr:from>
    <xdr:to>
      <xdr:col>24</xdr:col>
      <xdr:colOff>401023</xdr:colOff>
      <xdr:row>22</xdr:row>
      <xdr:rowOff>149444</xdr:rowOff>
    </xdr:to>
    <xdr:pic>
      <xdr:nvPicPr>
        <xdr:cNvPr id="51" name="Picture 51" descr="Sans titre-2"/>
        <xdr:cNvPicPr>
          <a:picLocks noChangeAspect="1" noChangeArrowheads="1"/>
        </xdr:cNvPicPr>
      </xdr:nvPicPr>
      <xdr:blipFill>
        <a:blip xmlns:r="http://schemas.openxmlformats.org/officeDocument/2006/relationships" r:embed="rId7" cstate="print"/>
        <a:srcRect/>
        <a:stretch>
          <a:fillRect/>
        </a:stretch>
      </xdr:blipFill>
      <xdr:spPr bwMode="auto">
        <a:xfrm>
          <a:off x="9071948" y="3375496"/>
          <a:ext cx="123825" cy="12886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10583</xdr:colOff>
      <xdr:row>26</xdr:row>
      <xdr:rowOff>119592</xdr:rowOff>
    </xdr:from>
    <xdr:to>
      <xdr:col>15</xdr:col>
      <xdr:colOff>0</xdr:colOff>
      <xdr:row>45</xdr:row>
      <xdr:rowOff>157692</xdr:rowOff>
    </xdr:to>
    <xdr:graphicFrame macro="">
      <xdr:nvGraphicFramePr>
        <xdr:cNvPr id="3"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21</xdr:row>
      <xdr:rowOff>0</xdr:rowOff>
    </xdr:from>
    <xdr:to>
      <xdr:col>10</xdr:col>
      <xdr:colOff>0</xdr:colOff>
      <xdr:row>36</xdr:row>
      <xdr:rowOff>0</xdr:rowOff>
    </xdr:to>
    <xdr:graphicFrame macro="">
      <xdr:nvGraphicFramePr>
        <xdr:cNvPr id="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xdr:row>
      <xdr:rowOff>0</xdr:rowOff>
    </xdr:from>
    <xdr:to>
      <xdr:col>26</xdr:col>
      <xdr:colOff>0</xdr:colOff>
      <xdr:row>8</xdr:row>
      <xdr:rowOff>114300</xdr:rowOff>
    </xdr:to>
    <xdr:grpSp>
      <xdr:nvGrpSpPr>
        <xdr:cNvPr id="3" name="Group 7"/>
        <xdr:cNvGrpSpPr>
          <a:grpSpLocks/>
        </xdr:cNvGrpSpPr>
      </xdr:nvGrpSpPr>
      <xdr:grpSpPr bwMode="auto">
        <a:xfrm>
          <a:off x="327025" y="158750"/>
          <a:ext cx="9695392" cy="1066800"/>
          <a:chOff x="2" y="3"/>
          <a:chExt cx="660" cy="92"/>
        </a:xfrm>
      </xdr:grpSpPr>
      <xdr:sp macro="" textlink="">
        <xdr:nvSpPr>
          <xdr:cNvPr id="4" name="Rectangle 6"/>
          <xdr:cNvSpPr>
            <a:spLocks noChangeArrowheads="1"/>
          </xdr:cNvSpPr>
        </xdr:nvSpPr>
        <xdr:spPr bwMode="auto">
          <a:xfrm>
            <a:off x="2" y="3"/>
            <a:ext cx="660" cy="92"/>
          </a:xfrm>
          <a:prstGeom prst="rect">
            <a:avLst/>
          </a:prstGeom>
          <a:solidFill>
            <a:srgbClr val="FFFFFF"/>
          </a:solidFill>
          <a:ln w="9525">
            <a:solidFill>
              <a:srgbClr val="808080"/>
            </a:solidFill>
            <a:miter lim="800000"/>
            <a:headEnd/>
            <a:tailEnd/>
          </a:ln>
        </xdr:spPr>
      </xdr:sp>
      <xdr:sp macro="" textlink="">
        <xdr:nvSpPr>
          <xdr:cNvPr id="5" name="Text Box 4"/>
          <xdr:cNvSpPr txBox="1">
            <a:spLocks noChangeArrowheads="1"/>
          </xdr:cNvSpPr>
        </xdr:nvSpPr>
        <xdr:spPr bwMode="auto">
          <a:xfrm>
            <a:off x="195" y="9"/>
            <a:ext cx="305" cy="82"/>
          </a:xfrm>
          <a:prstGeom prst="rect">
            <a:avLst/>
          </a:prstGeom>
          <a:solidFill>
            <a:srgbClr val="FFFFFF"/>
          </a:solidFill>
          <a:ln w="9525">
            <a:solidFill>
              <a:srgbClr val="33CCCC"/>
            </a:solidFill>
            <a:miter lim="800000"/>
            <a:headEnd/>
            <a:tailEnd/>
          </a:ln>
        </xdr:spPr>
        <xdr:txBody>
          <a:bodyPr vertOverflow="clip" wrap="square" lIns="27432" tIns="22860" rIns="0" bIns="0" anchor="t" upright="1"/>
          <a:lstStyle/>
          <a:p>
            <a:pPr algn="ctr" rtl="0">
              <a:defRPr sz="1000"/>
            </a:pPr>
            <a:r>
              <a:rPr lang="fr-FR" sz="2000" b="1" i="0" u="none" strike="noStrike" baseline="0">
                <a:solidFill>
                  <a:srgbClr val="333333"/>
                </a:solidFill>
                <a:latin typeface="Arial"/>
                <a:cs typeface="Arial"/>
              </a:rPr>
              <a:t>Tableau de bord</a:t>
            </a:r>
          </a:p>
          <a:p>
            <a:pPr algn="ctr" rtl="0">
              <a:defRPr sz="1000"/>
            </a:pPr>
            <a:r>
              <a:rPr lang="fr-FR" sz="1600" b="1" i="0" u="none" strike="noStrike" baseline="0">
                <a:solidFill>
                  <a:srgbClr val="333333"/>
                </a:solidFill>
                <a:latin typeface="Arial"/>
                <a:cs typeface="Arial"/>
              </a:rPr>
              <a:t>Etoile</a:t>
            </a:r>
          </a:p>
          <a:p>
            <a:pPr algn="ctr" rtl="0">
              <a:defRPr sz="1000"/>
            </a:pPr>
            <a:r>
              <a:rPr lang="fr-FR" sz="1600" b="1" i="0" baseline="0">
                <a:latin typeface="+mn-lt"/>
                <a:ea typeface="+mn-ea"/>
                <a:cs typeface="+mn-cs"/>
              </a:rPr>
              <a:t>Février 2012</a:t>
            </a:r>
            <a:endParaRPr lang="fr-FR" sz="1600" b="1" i="0" u="none" strike="noStrike" baseline="0">
              <a:solidFill>
                <a:srgbClr val="333333"/>
              </a:solidFill>
              <a:latin typeface="Arial"/>
              <a:cs typeface="Arial"/>
            </a:endParaRPr>
          </a:p>
        </xdr:txBody>
      </xdr:sp>
    </xdr:grpSp>
    <xdr:clientData/>
  </xdr:twoCellAnchor>
  <xdr:twoCellAnchor editAs="oneCell">
    <xdr:from>
      <xdr:col>1</xdr:col>
      <xdr:colOff>266700</xdr:colOff>
      <xdr:row>2</xdr:row>
      <xdr:rowOff>85725</xdr:rowOff>
    </xdr:from>
    <xdr:to>
      <xdr:col>4</xdr:col>
      <xdr:colOff>185208</xdr:colOff>
      <xdr:row>8</xdr:row>
      <xdr:rowOff>38100</xdr:rowOff>
    </xdr:to>
    <xdr:pic>
      <xdr:nvPicPr>
        <xdr:cNvPr id="6" name="Image 21" descr="LOGOCALCGR_FT_coul_petit.jpg"/>
        <xdr:cNvPicPr>
          <a:picLocks noChangeAspect="1"/>
        </xdr:cNvPicPr>
      </xdr:nvPicPr>
      <xdr:blipFill>
        <a:blip xmlns:r="http://schemas.openxmlformats.org/officeDocument/2006/relationships" r:embed="rId2" cstate="print"/>
        <a:srcRect/>
        <a:stretch>
          <a:fillRect/>
        </a:stretch>
      </xdr:blipFill>
      <xdr:spPr bwMode="auto">
        <a:xfrm>
          <a:off x="581025" y="247650"/>
          <a:ext cx="918633" cy="923925"/>
        </a:xfrm>
        <a:prstGeom prst="rect">
          <a:avLst/>
        </a:prstGeom>
        <a:noFill/>
        <a:ln w="9525">
          <a:noFill/>
          <a:miter lim="800000"/>
          <a:headEnd/>
          <a:tailEnd/>
        </a:ln>
      </xdr:spPr>
    </xdr:pic>
    <xdr:clientData/>
  </xdr:twoCellAnchor>
  <xdr:twoCellAnchor editAs="oneCell">
    <xdr:from>
      <xdr:col>20</xdr:col>
      <xdr:colOff>171450</xdr:colOff>
      <xdr:row>2</xdr:row>
      <xdr:rowOff>133350</xdr:rowOff>
    </xdr:from>
    <xdr:to>
      <xdr:col>23</xdr:col>
      <xdr:colOff>374311</xdr:colOff>
      <xdr:row>8</xdr:row>
      <xdr:rowOff>47625</xdr:rowOff>
    </xdr:to>
    <xdr:pic>
      <xdr:nvPicPr>
        <xdr:cNvPr id="7" name="Image 22" descr="Etoile_V3.jpg"/>
        <xdr:cNvPicPr>
          <a:picLocks noChangeAspect="1"/>
        </xdr:cNvPicPr>
      </xdr:nvPicPr>
      <xdr:blipFill>
        <a:blip xmlns:r="http://schemas.openxmlformats.org/officeDocument/2006/relationships" r:embed="rId3" cstate="print"/>
        <a:srcRect/>
        <a:stretch>
          <a:fillRect/>
        </a:stretch>
      </xdr:blipFill>
      <xdr:spPr bwMode="auto">
        <a:xfrm>
          <a:off x="7077075" y="295275"/>
          <a:ext cx="1593511" cy="885825"/>
        </a:xfrm>
        <a:prstGeom prst="rect">
          <a:avLst/>
        </a:prstGeom>
        <a:noFill/>
        <a:ln w="9525">
          <a:noFill/>
          <a:miter lim="800000"/>
          <a:headEnd/>
          <a:tailEnd/>
        </a:ln>
      </xdr:spPr>
    </xdr:pic>
    <xdr:clientData/>
  </xdr:twoCellAnchor>
  <xdr:twoCellAnchor>
    <xdr:from>
      <xdr:col>1</xdr:col>
      <xdr:colOff>0</xdr:colOff>
      <xdr:row>21</xdr:row>
      <xdr:rowOff>0</xdr:rowOff>
    </xdr:from>
    <xdr:to>
      <xdr:col>10</xdr:col>
      <xdr:colOff>0</xdr:colOff>
      <xdr:row>36</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2</xdr:row>
      <xdr:rowOff>0</xdr:rowOff>
    </xdr:from>
    <xdr:to>
      <xdr:col>26</xdr:col>
      <xdr:colOff>0</xdr:colOff>
      <xdr:row>8</xdr:row>
      <xdr:rowOff>114300</xdr:rowOff>
    </xdr:to>
    <xdr:grpSp>
      <xdr:nvGrpSpPr>
        <xdr:cNvPr id="9" name="Group 7"/>
        <xdr:cNvGrpSpPr>
          <a:grpSpLocks/>
        </xdr:cNvGrpSpPr>
      </xdr:nvGrpSpPr>
      <xdr:grpSpPr bwMode="auto">
        <a:xfrm>
          <a:off x="327025" y="158750"/>
          <a:ext cx="9695392" cy="1066800"/>
          <a:chOff x="2" y="3"/>
          <a:chExt cx="660" cy="92"/>
        </a:xfrm>
      </xdr:grpSpPr>
      <xdr:sp macro="" textlink="">
        <xdr:nvSpPr>
          <xdr:cNvPr id="10" name="Rectangle 6"/>
          <xdr:cNvSpPr>
            <a:spLocks noChangeArrowheads="1"/>
          </xdr:cNvSpPr>
        </xdr:nvSpPr>
        <xdr:spPr bwMode="auto">
          <a:xfrm>
            <a:off x="2" y="3"/>
            <a:ext cx="660" cy="92"/>
          </a:xfrm>
          <a:prstGeom prst="rect">
            <a:avLst/>
          </a:prstGeom>
          <a:solidFill>
            <a:srgbClr val="FFFFFF"/>
          </a:solidFill>
          <a:ln w="9525">
            <a:solidFill>
              <a:srgbClr val="808080"/>
            </a:solidFill>
            <a:miter lim="800000"/>
            <a:headEnd/>
            <a:tailEnd/>
          </a:ln>
        </xdr:spPr>
      </xdr:sp>
      <xdr:sp macro="" textlink="">
        <xdr:nvSpPr>
          <xdr:cNvPr id="11" name="Text Box 4"/>
          <xdr:cNvSpPr txBox="1">
            <a:spLocks noChangeArrowheads="1"/>
          </xdr:cNvSpPr>
        </xdr:nvSpPr>
        <xdr:spPr bwMode="auto">
          <a:xfrm>
            <a:off x="195" y="9"/>
            <a:ext cx="305" cy="82"/>
          </a:xfrm>
          <a:prstGeom prst="rect">
            <a:avLst/>
          </a:prstGeom>
          <a:solidFill>
            <a:srgbClr val="FFFFFF"/>
          </a:solidFill>
          <a:ln w="9525">
            <a:solidFill>
              <a:srgbClr val="33CCCC"/>
            </a:solidFill>
            <a:miter lim="800000"/>
            <a:headEnd/>
            <a:tailEnd/>
          </a:ln>
        </xdr:spPr>
        <xdr:txBody>
          <a:bodyPr vertOverflow="clip" wrap="square" lIns="27432" tIns="22860" rIns="0" bIns="0" anchor="t" upright="1"/>
          <a:lstStyle/>
          <a:p>
            <a:pPr algn="ctr" rtl="0">
              <a:defRPr sz="1000"/>
            </a:pPr>
            <a:r>
              <a:rPr lang="fr-FR" sz="2000" b="1" i="0" u="none" strike="noStrike" baseline="0">
                <a:solidFill>
                  <a:srgbClr val="333333"/>
                </a:solidFill>
                <a:latin typeface="Arial"/>
                <a:cs typeface="Arial"/>
              </a:rPr>
              <a:t>Tableau de bord</a:t>
            </a:r>
          </a:p>
          <a:p>
            <a:pPr algn="ctr" rtl="0">
              <a:defRPr sz="1000"/>
            </a:pPr>
            <a:r>
              <a:rPr lang="fr-FR" sz="1600" b="1" i="0" u="none" strike="noStrike" baseline="0">
                <a:solidFill>
                  <a:srgbClr val="333333"/>
                </a:solidFill>
                <a:latin typeface="Arial"/>
                <a:cs typeface="Arial"/>
              </a:rPr>
              <a:t>Etoile</a:t>
            </a:r>
          </a:p>
          <a:p>
            <a:pPr algn="ctr" rtl="0">
              <a:defRPr sz="1000"/>
            </a:pPr>
            <a:r>
              <a:rPr lang="fr-FR" sz="1600" b="1" i="0" baseline="0">
                <a:latin typeface="+mn-lt"/>
                <a:ea typeface="+mn-ea"/>
                <a:cs typeface="+mn-cs"/>
              </a:rPr>
              <a:t>Décembre 2019</a:t>
            </a:r>
          </a:p>
          <a:p>
            <a:pPr algn="ctr" rtl="0">
              <a:defRPr sz="1000"/>
            </a:pPr>
            <a:endParaRPr lang="fr-FR" sz="1600" b="1" i="0" baseline="0">
              <a:latin typeface="+mn-lt"/>
              <a:ea typeface="+mn-ea"/>
              <a:cs typeface="+mn-cs"/>
            </a:endParaRPr>
          </a:p>
          <a:p>
            <a:pPr algn="ctr" rtl="0">
              <a:defRPr sz="1000"/>
            </a:pPr>
            <a:endParaRPr lang="fr-FR" sz="1600" b="1" i="0" u="none" strike="noStrike" baseline="0">
              <a:solidFill>
                <a:srgbClr val="333333"/>
              </a:solidFill>
              <a:latin typeface="Arial"/>
              <a:cs typeface="Arial"/>
            </a:endParaRPr>
          </a:p>
        </xdr:txBody>
      </xdr:sp>
    </xdr:grpSp>
    <xdr:clientData/>
  </xdr:twoCellAnchor>
  <xdr:twoCellAnchor editAs="oneCell">
    <xdr:from>
      <xdr:col>21</xdr:col>
      <xdr:colOff>65608</xdr:colOff>
      <xdr:row>2</xdr:row>
      <xdr:rowOff>133350</xdr:rowOff>
    </xdr:from>
    <xdr:to>
      <xdr:col>24</xdr:col>
      <xdr:colOff>183803</xdr:colOff>
      <xdr:row>8</xdr:row>
      <xdr:rowOff>47625</xdr:rowOff>
    </xdr:to>
    <xdr:pic>
      <xdr:nvPicPr>
        <xdr:cNvPr id="12" name="Image 22" descr="Etoile_V3.jpg"/>
        <xdr:cNvPicPr>
          <a:picLocks noChangeAspect="1"/>
        </xdr:cNvPicPr>
      </xdr:nvPicPr>
      <xdr:blipFill>
        <a:blip xmlns:r="http://schemas.openxmlformats.org/officeDocument/2006/relationships" r:embed="rId3" cstate="print"/>
        <a:srcRect/>
        <a:stretch>
          <a:fillRect/>
        </a:stretch>
      </xdr:blipFill>
      <xdr:spPr bwMode="auto">
        <a:xfrm>
          <a:off x="7342708" y="295275"/>
          <a:ext cx="1594570" cy="885825"/>
        </a:xfrm>
        <a:prstGeom prst="rect">
          <a:avLst/>
        </a:prstGeom>
        <a:noFill/>
        <a:ln w="9525">
          <a:noFill/>
          <a:miter lim="800000"/>
          <a:headEnd/>
          <a:tailEnd/>
        </a:ln>
      </xdr:spPr>
    </xdr:pic>
    <xdr:clientData/>
  </xdr:twoCellAnchor>
  <xdr:twoCellAnchor editAs="oneCell">
    <xdr:from>
      <xdr:col>1</xdr:col>
      <xdr:colOff>181840</xdr:colOff>
      <xdr:row>2</xdr:row>
      <xdr:rowOff>112567</xdr:rowOff>
    </xdr:from>
    <xdr:to>
      <xdr:col>4</xdr:col>
      <xdr:colOff>68310</xdr:colOff>
      <xdr:row>8</xdr:row>
      <xdr:rowOff>0</xdr:rowOff>
    </xdr:to>
    <xdr:pic>
      <xdr:nvPicPr>
        <xdr:cNvPr id="13" name="Image 12" descr="logo_alfacentre_v2.png"/>
        <xdr:cNvPicPr>
          <a:picLocks noChangeAspect="1"/>
        </xdr:cNvPicPr>
      </xdr:nvPicPr>
      <xdr:blipFill>
        <a:blip xmlns:r="http://schemas.openxmlformats.org/officeDocument/2006/relationships" r:embed="rId5" cstate="print"/>
        <a:stretch>
          <a:fillRect/>
        </a:stretch>
      </xdr:blipFill>
      <xdr:spPr>
        <a:xfrm>
          <a:off x="496165" y="274492"/>
          <a:ext cx="886595" cy="858983"/>
        </a:xfrm>
        <a:prstGeom prst="rect">
          <a:avLst/>
        </a:prstGeom>
      </xdr:spPr>
    </xdr:pic>
    <xdr:clientData/>
  </xdr:twoCellAnchor>
  <xdr:twoCellAnchor editAs="oneCell">
    <xdr:from>
      <xdr:col>34</xdr:col>
      <xdr:colOff>126225</xdr:colOff>
      <xdr:row>8</xdr:row>
      <xdr:rowOff>38927</xdr:rowOff>
    </xdr:from>
    <xdr:to>
      <xdr:col>34</xdr:col>
      <xdr:colOff>244277</xdr:colOff>
      <xdr:row>9</xdr:row>
      <xdr:rowOff>6600</xdr:rowOff>
    </xdr:to>
    <xdr:pic>
      <xdr:nvPicPr>
        <xdr:cNvPr id="16" name="Picture 51" descr="Sans titre-2"/>
        <xdr:cNvPicPr>
          <a:picLocks noChangeAspect="1" noChangeArrowheads="1"/>
        </xdr:cNvPicPr>
      </xdr:nvPicPr>
      <xdr:blipFill>
        <a:blip xmlns:r="http://schemas.openxmlformats.org/officeDocument/2006/relationships" r:embed="rId6" cstate="print"/>
        <a:srcRect/>
        <a:stretch>
          <a:fillRect/>
        </a:stretch>
      </xdr:blipFill>
      <xdr:spPr bwMode="auto">
        <a:xfrm>
          <a:off x="12413475" y="1172402"/>
          <a:ext cx="118052" cy="129598"/>
        </a:xfrm>
        <a:prstGeom prst="rect">
          <a:avLst/>
        </a:prstGeom>
        <a:noFill/>
        <a:ln w="9525">
          <a:noFill/>
          <a:miter lim="800000"/>
          <a:headEnd/>
          <a:tailEnd/>
        </a:ln>
      </xdr:spPr>
    </xdr:pic>
    <xdr:clientData/>
  </xdr:twoCellAnchor>
  <xdr:twoCellAnchor editAs="oneCell">
    <xdr:from>
      <xdr:col>31</xdr:col>
      <xdr:colOff>64309</xdr:colOff>
      <xdr:row>9</xdr:row>
      <xdr:rowOff>165874</xdr:rowOff>
    </xdr:from>
    <xdr:to>
      <xdr:col>31</xdr:col>
      <xdr:colOff>188134</xdr:colOff>
      <xdr:row>11</xdr:row>
      <xdr:rowOff>4589</xdr:rowOff>
    </xdr:to>
    <xdr:pic>
      <xdr:nvPicPr>
        <xdr:cNvPr id="17" name="Picture 51" descr="Sans titre-2"/>
        <xdr:cNvPicPr>
          <a:picLocks noChangeAspect="1" noChangeArrowheads="1"/>
        </xdr:cNvPicPr>
      </xdr:nvPicPr>
      <xdr:blipFill>
        <a:blip xmlns:r="http://schemas.openxmlformats.org/officeDocument/2006/relationships" r:embed="rId6" cstate="print"/>
        <a:srcRect/>
        <a:stretch>
          <a:fillRect/>
        </a:stretch>
      </xdr:blipFill>
      <xdr:spPr bwMode="auto">
        <a:xfrm>
          <a:off x="11408584" y="1461274"/>
          <a:ext cx="123825" cy="133990"/>
        </a:xfrm>
        <a:prstGeom prst="rect">
          <a:avLst/>
        </a:prstGeom>
        <a:noFill/>
        <a:ln w="9525">
          <a:noFill/>
          <a:miter lim="800000"/>
          <a:headEnd/>
          <a:tailEnd/>
        </a:ln>
      </xdr:spPr>
    </xdr:pic>
    <xdr:clientData/>
  </xdr:twoCellAnchor>
  <xdr:twoCellAnchor editAs="oneCell">
    <xdr:from>
      <xdr:col>35</xdr:col>
      <xdr:colOff>273723</xdr:colOff>
      <xdr:row>17</xdr:row>
      <xdr:rowOff>37444</xdr:rowOff>
    </xdr:from>
    <xdr:to>
      <xdr:col>35</xdr:col>
      <xdr:colOff>397548</xdr:colOff>
      <xdr:row>18</xdr:row>
      <xdr:rowOff>6476</xdr:rowOff>
    </xdr:to>
    <xdr:pic>
      <xdr:nvPicPr>
        <xdr:cNvPr id="18" name="Picture 51" descr="Sans titre-2"/>
        <xdr:cNvPicPr>
          <a:picLocks noChangeAspect="1" noChangeArrowheads="1"/>
        </xdr:cNvPicPr>
      </xdr:nvPicPr>
      <xdr:blipFill>
        <a:blip xmlns:r="http://schemas.openxmlformats.org/officeDocument/2006/relationships" r:embed="rId6" cstate="print"/>
        <a:srcRect/>
        <a:stretch>
          <a:fillRect/>
        </a:stretch>
      </xdr:blipFill>
      <xdr:spPr bwMode="auto">
        <a:xfrm>
          <a:off x="12875298" y="2628244"/>
          <a:ext cx="123825" cy="130957"/>
        </a:xfrm>
        <a:prstGeom prst="rect">
          <a:avLst/>
        </a:prstGeom>
        <a:noFill/>
        <a:ln w="9525">
          <a:noFill/>
          <a:miter lim="800000"/>
          <a:headEnd/>
          <a:tailEnd/>
        </a:ln>
      </xdr:spPr>
    </xdr:pic>
    <xdr:clientData/>
  </xdr:twoCellAnchor>
  <xdr:twoCellAnchor editAs="oneCell">
    <xdr:from>
      <xdr:col>31</xdr:col>
      <xdr:colOff>214867</xdr:colOff>
      <xdr:row>22</xdr:row>
      <xdr:rowOff>162044</xdr:rowOff>
    </xdr:from>
    <xdr:to>
      <xdr:col>32</xdr:col>
      <xdr:colOff>21192</xdr:colOff>
      <xdr:row>23</xdr:row>
      <xdr:rowOff>125809</xdr:rowOff>
    </xdr:to>
    <xdr:pic>
      <xdr:nvPicPr>
        <xdr:cNvPr id="20" name="Picture 51" descr="Sans titre-2"/>
        <xdr:cNvPicPr>
          <a:picLocks noChangeAspect="1" noChangeArrowheads="1"/>
        </xdr:cNvPicPr>
      </xdr:nvPicPr>
      <xdr:blipFill>
        <a:blip xmlns:r="http://schemas.openxmlformats.org/officeDocument/2006/relationships" r:embed="rId6" cstate="print"/>
        <a:srcRect/>
        <a:stretch>
          <a:fillRect/>
        </a:stretch>
      </xdr:blipFill>
      <xdr:spPr bwMode="auto">
        <a:xfrm>
          <a:off x="11559142" y="3562469"/>
          <a:ext cx="120650" cy="125690"/>
        </a:xfrm>
        <a:prstGeom prst="rect">
          <a:avLst/>
        </a:prstGeom>
        <a:noFill/>
        <a:ln w="9525">
          <a:noFill/>
          <a:miter lim="800000"/>
          <a:headEnd/>
          <a:tailEnd/>
        </a:ln>
      </xdr:spPr>
    </xdr:pic>
    <xdr:clientData/>
  </xdr:twoCellAnchor>
  <xdr:twoCellAnchor editAs="oneCell">
    <xdr:from>
      <xdr:col>34</xdr:col>
      <xdr:colOff>105504</xdr:colOff>
      <xdr:row>14</xdr:row>
      <xdr:rowOff>85437</xdr:rowOff>
    </xdr:from>
    <xdr:to>
      <xdr:col>34</xdr:col>
      <xdr:colOff>231927</xdr:colOff>
      <xdr:row>15</xdr:row>
      <xdr:rowOff>43379</xdr:rowOff>
    </xdr:to>
    <xdr:pic>
      <xdr:nvPicPr>
        <xdr:cNvPr id="21" name="Picture 52" descr="Sans titre-1"/>
        <xdr:cNvPicPr>
          <a:picLocks noChangeAspect="1" noChangeArrowheads="1"/>
        </xdr:cNvPicPr>
      </xdr:nvPicPr>
      <xdr:blipFill>
        <a:blip xmlns:r="http://schemas.openxmlformats.org/officeDocument/2006/relationships" r:embed="rId7" cstate="print"/>
        <a:srcRect/>
        <a:stretch>
          <a:fillRect/>
        </a:stretch>
      </xdr:blipFill>
      <xdr:spPr bwMode="auto">
        <a:xfrm>
          <a:off x="12392754" y="2190462"/>
          <a:ext cx="126423" cy="119867"/>
        </a:xfrm>
        <a:prstGeom prst="rect">
          <a:avLst/>
        </a:prstGeom>
        <a:noFill/>
        <a:ln w="9525">
          <a:noFill/>
          <a:miter lim="800000"/>
          <a:headEnd/>
          <a:tailEnd/>
        </a:ln>
      </xdr:spPr>
    </xdr:pic>
    <xdr:clientData/>
  </xdr:twoCellAnchor>
  <xdr:twoCellAnchor editAs="oneCell">
    <xdr:from>
      <xdr:col>31</xdr:col>
      <xdr:colOff>53634</xdr:colOff>
      <xdr:row>20</xdr:row>
      <xdr:rowOff>61357</xdr:rowOff>
    </xdr:from>
    <xdr:to>
      <xdr:col>31</xdr:col>
      <xdr:colOff>181138</xdr:colOff>
      <xdr:row>21</xdr:row>
      <xdr:rowOff>87415</xdr:rowOff>
    </xdr:to>
    <xdr:pic>
      <xdr:nvPicPr>
        <xdr:cNvPr id="22" name="Picture 52" descr="Sans titre-1"/>
        <xdr:cNvPicPr>
          <a:picLocks noChangeAspect="1" noChangeArrowheads="1"/>
        </xdr:cNvPicPr>
      </xdr:nvPicPr>
      <xdr:blipFill>
        <a:blip xmlns:r="http://schemas.openxmlformats.org/officeDocument/2006/relationships" r:embed="rId7" cstate="print"/>
        <a:srcRect/>
        <a:stretch>
          <a:fillRect/>
        </a:stretch>
      </xdr:blipFill>
      <xdr:spPr bwMode="auto">
        <a:xfrm>
          <a:off x="11397909" y="3185557"/>
          <a:ext cx="127504" cy="121308"/>
        </a:xfrm>
        <a:prstGeom prst="rect">
          <a:avLst/>
        </a:prstGeom>
        <a:noFill/>
        <a:ln w="9525">
          <a:noFill/>
          <a:miter lim="800000"/>
          <a:headEnd/>
          <a:tailEnd/>
        </a:ln>
      </xdr:spPr>
    </xdr:pic>
    <xdr:clientData/>
  </xdr:twoCellAnchor>
  <xdr:twoCellAnchor editAs="oneCell">
    <xdr:from>
      <xdr:col>36</xdr:col>
      <xdr:colOff>777909</xdr:colOff>
      <xdr:row>21</xdr:row>
      <xdr:rowOff>61997</xdr:rowOff>
    </xdr:from>
    <xdr:to>
      <xdr:col>36</xdr:col>
      <xdr:colOff>907507</xdr:colOff>
      <xdr:row>22</xdr:row>
      <xdr:rowOff>4548</xdr:rowOff>
    </xdr:to>
    <xdr:pic>
      <xdr:nvPicPr>
        <xdr:cNvPr id="24" name="Picture 52" descr="Sans titre-1"/>
        <xdr:cNvPicPr>
          <a:picLocks noChangeAspect="1" noChangeArrowheads="1"/>
        </xdr:cNvPicPr>
      </xdr:nvPicPr>
      <xdr:blipFill>
        <a:blip xmlns:r="http://schemas.openxmlformats.org/officeDocument/2006/relationships" r:embed="rId7" cstate="print"/>
        <a:srcRect/>
        <a:stretch>
          <a:fillRect/>
        </a:stretch>
      </xdr:blipFill>
      <xdr:spPr bwMode="auto">
        <a:xfrm>
          <a:off x="14055759" y="3281447"/>
          <a:ext cx="129598" cy="123526"/>
        </a:xfrm>
        <a:prstGeom prst="rect">
          <a:avLst/>
        </a:prstGeom>
        <a:noFill/>
        <a:ln w="9525">
          <a:noFill/>
          <a:miter lim="800000"/>
          <a:headEnd/>
          <a:tailEnd/>
        </a:ln>
      </xdr:spPr>
    </xdr:pic>
    <xdr:clientData/>
  </xdr:twoCellAnchor>
  <xdr:twoCellAnchor editAs="oneCell">
    <xdr:from>
      <xdr:col>28</xdr:col>
      <xdr:colOff>280644</xdr:colOff>
      <xdr:row>9</xdr:row>
      <xdr:rowOff>80103</xdr:rowOff>
    </xdr:from>
    <xdr:to>
      <xdr:col>29</xdr:col>
      <xdr:colOff>91756</xdr:colOff>
      <xdr:row>10</xdr:row>
      <xdr:rowOff>1604</xdr:rowOff>
    </xdr:to>
    <xdr:pic>
      <xdr:nvPicPr>
        <xdr:cNvPr id="25" name="Picture 52" descr="Sans titre-1"/>
        <xdr:cNvPicPr>
          <a:picLocks noChangeAspect="1" noChangeArrowheads="1"/>
        </xdr:cNvPicPr>
      </xdr:nvPicPr>
      <xdr:blipFill>
        <a:blip xmlns:r="http://schemas.openxmlformats.org/officeDocument/2006/relationships" r:embed="rId7" cstate="print"/>
        <a:srcRect/>
        <a:stretch>
          <a:fillRect/>
        </a:stretch>
      </xdr:blipFill>
      <xdr:spPr bwMode="auto">
        <a:xfrm>
          <a:off x="10434294" y="1375503"/>
          <a:ext cx="125437" cy="121526"/>
        </a:xfrm>
        <a:prstGeom prst="rect">
          <a:avLst/>
        </a:prstGeom>
        <a:noFill/>
        <a:ln w="9525">
          <a:noFill/>
          <a:miter lim="800000"/>
          <a:headEnd/>
          <a:tailEnd/>
        </a:ln>
      </xdr:spPr>
    </xdr:pic>
    <xdr:clientData/>
  </xdr:twoCellAnchor>
  <xdr:twoCellAnchor editAs="oneCell">
    <xdr:from>
      <xdr:col>36</xdr:col>
      <xdr:colOff>307246</xdr:colOff>
      <xdr:row>17</xdr:row>
      <xdr:rowOff>37350</xdr:rowOff>
    </xdr:from>
    <xdr:to>
      <xdr:col>36</xdr:col>
      <xdr:colOff>431071</xdr:colOff>
      <xdr:row>18</xdr:row>
      <xdr:rowOff>2424</xdr:rowOff>
    </xdr:to>
    <xdr:pic>
      <xdr:nvPicPr>
        <xdr:cNvPr id="27" name="Picture 52" descr="Sans titre-1"/>
        <xdr:cNvPicPr>
          <a:picLocks noChangeAspect="1" noChangeArrowheads="1"/>
        </xdr:cNvPicPr>
      </xdr:nvPicPr>
      <xdr:blipFill>
        <a:blip xmlns:r="http://schemas.openxmlformats.org/officeDocument/2006/relationships" r:embed="rId7" cstate="print"/>
        <a:srcRect/>
        <a:stretch>
          <a:fillRect/>
        </a:stretch>
      </xdr:blipFill>
      <xdr:spPr bwMode="auto">
        <a:xfrm>
          <a:off x="13585096" y="2628150"/>
          <a:ext cx="123825" cy="126999"/>
        </a:xfrm>
        <a:prstGeom prst="rect">
          <a:avLst/>
        </a:prstGeom>
        <a:noFill/>
        <a:ln w="9525">
          <a:noFill/>
          <a:miter lim="800000"/>
          <a:headEnd/>
          <a:tailEnd/>
        </a:ln>
      </xdr:spPr>
    </xdr:pic>
    <xdr:clientData/>
  </xdr:twoCellAnchor>
  <xdr:twoCellAnchor editAs="oneCell">
    <xdr:from>
      <xdr:col>34</xdr:col>
      <xdr:colOff>117761</xdr:colOff>
      <xdr:row>11</xdr:row>
      <xdr:rowOff>126669</xdr:rowOff>
    </xdr:from>
    <xdr:to>
      <xdr:col>34</xdr:col>
      <xdr:colOff>241586</xdr:colOff>
      <xdr:row>12</xdr:row>
      <xdr:rowOff>65767</xdr:rowOff>
    </xdr:to>
    <xdr:pic>
      <xdr:nvPicPr>
        <xdr:cNvPr id="29" name="Picture 51" descr="Sans titre-2"/>
        <xdr:cNvPicPr>
          <a:picLocks noChangeAspect="1" noChangeArrowheads="1"/>
        </xdr:cNvPicPr>
      </xdr:nvPicPr>
      <xdr:blipFill>
        <a:blip xmlns:r="http://schemas.openxmlformats.org/officeDocument/2006/relationships" r:embed="rId6" cstate="print"/>
        <a:srcRect/>
        <a:stretch>
          <a:fillRect/>
        </a:stretch>
      </xdr:blipFill>
      <xdr:spPr bwMode="auto">
        <a:xfrm>
          <a:off x="12405011" y="1717344"/>
          <a:ext cx="123825" cy="129598"/>
        </a:xfrm>
        <a:prstGeom prst="rect">
          <a:avLst/>
        </a:prstGeom>
        <a:noFill/>
        <a:ln w="9525">
          <a:noFill/>
          <a:miter lim="800000"/>
          <a:headEnd/>
          <a:tailEnd/>
        </a:ln>
      </xdr:spPr>
    </xdr:pic>
    <xdr:clientData/>
  </xdr:twoCellAnchor>
  <xdr:twoCellAnchor editAs="oneCell">
    <xdr:from>
      <xdr:col>29</xdr:col>
      <xdr:colOff>451227</xdr:colOff>
      <xdr:row>9</xdr:row>
      <xdr:rowOff>80205</xdr:rowOff>
    </xdr:from>
    <xdr:to>
      <xdr:col>30</xdr:col>
      <xdr:colOff>15676</xdr:colOff>
      <xdr:row>10</xdr:row>
      <xdr:rowOff>4881</xdr:rowOff>
    </xdr:to>
    <xdr:pic>
      <xdr:nvPicPr>
        <xdr:cNvPr id="34" name="Picture 52" descr="Sans titre-1"/>
        <xdr:cNvPicPr>
          <a:picLocks noChangeAspect="1" noChangeArrowheads="1"/>
        </xdr:cNvPicPr>
      </xdr:nvPicPr>
      <xdr:blipFill>
        <a:blip xmlns:r="http://schemas.openxmlformats.org/officeDocument/2006/relationships" r:embed="rId7" cstate="print"/>
        <a:srcRect/>
        <a:stretch>
          <a:fillRect/>
        </a:stretch>
      </xdr:blipFill>
      <xdr:spPr bwMode="auto">
        <a:xfrm>
          <a:off x="10919202" y="1375605"/>
          <a:ext cx="126423" cy="124701"/>
        </a:xfrm>
        <a:prstGeom prst="rect">
          <a:avLst/>
        </a:prstGeom>
        <a:noFill/>
        <a:ln w="9525">
          <a:noFill/>
          <a:miter lim="800000"/>
          <a:headEnd/>
          <a:tailEnd/>
        </a:ln>
      </xdr:spPr>
    </xdr:pic>
    <xdr:clientData/>
  </xdr:twoCellAnchor>
  <xdr:twoCellAnchor editAs="oneCell">
    <xdr:from>
      <xdr:col>29</xdr:col>
      <xdr:colOff>379306</xdr:colOff>
      <xdr:row>8</xdr:row>
      <xdr:rowOff>40792</xdr:rowOff>
    </xdr:from>
    <xdr:to>
      <xdr:col>29</xdr:col>
      <xdr:colOff>505729</xdr:colOff>
      <xdr:row>9</xdr:row>
      <xdr:rowOff>3568</xdr:rowOff>
    </xdr:to>
    <xdr:pic>
      <xdr:nvPicPr>
        <xdr:cNvPr id="35" name="Picture 52" descr="Sans titre-1"/>
        <xdr:cNvPicPr>
          <a:picLocks noChangeAspect="1" noChangeArrowheads="1"/>
        </xdr:cNvPicPr>
      </xdr:nvPicPr>
      <xdr:blipFill>
        <a:blip xmlns:r="http://schemas.openxmlformats.org/officeDocument/2006/relationships" r:embed="rId7" cstate="print"/>
        <a:srcRect/>
        <a:stretch>
          <a:fillRect/>
        </a:stretch>
      </xdr:blipFill>
      <xdr:spPr bwMode="auto">
        <a:xfrm>
          <a:off x="10847281" y="1174267"/>
          <a:ext cx="126423" cy="124701"/>
        </a:xfrm>
        <a:prstGeom prst="rect">
          <a:avLst/>
        </a:prstGeom>
        <a:noFill/>
        <a:ln w="9525">
          <a:noFill/>
          <a:miter lim="800000"/>
          <a:headEnd/>
          <a:tailEnd/>
        </a:ln>
      </xdr:spPr>
    </xdr:pic>
    <xdr:clientData/>
  </xdr:twoCellAnchor>
  <xdr:twoCellAnchor editAs="oneCell">
    <xdr:from>
      <xdr:col>30</xdr:col>
      <xdr:colOff>159205</xdr:colOff>
      <xdr:row>22</xdr:row>
      <xdr:rowOff>29044</xdr:rowOff>
    </xdr:from>
    <xdr:to>
      <xdr:col>30</xdr:col>
      <xdr:colOff>283030</xdr:colOff>
      <xdr:row>22</xdr:row>
      <xdr:rowOff>157909</xdr:rowOff>
    </xdr:to>
    <xdr:pic>
      <xdr:nvPicPr>
        <xdr:cNvPr id="36" name="Picture 51" descr="Sans titre-2"/>
        <xdr:cNvPicPr>
          <a:picLocks noChangeAspect="1" noChangeArrowheads="1"/>
        </xdr:cNvPicPr>
      </xdr:nvPicPr>
      <xdr:blipFill>
        <a:blip xmlns:r="http://schemas.openxmlformats.org/officeDocument/2006/relationships" r:embed="rId6" cstate="print"/>
        <a:srcRect/>
        <a:stretch>
          <a:fillRect/>
        </a:stretch>
      </xdr:blipFill>
      <xdr:spPr bwMode="auto">
        <a:xfrm>
          <a:off x="11189155" y="3429469"/>
          <a:ext cx="123825" cy="12886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emesle\AppData\Roaming\Microsoft\Excel\Tableau_de_bord_mensuel_etoile_2012_03tem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mo%20comm/Site%20WEB/Stats/Tableaux%20de%20bords/elogement/2016/Tableau_de_bord_mensuel_elogement_2016_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Tendances"/>
      <sheetName val="Lexique"/>
    </sheetNames>
    <sheetDataSet>
      <sheetData sheetId="0">
        <row r="21">
          <cell r="L21" t="str">
            <v>Part des moteurs</v>
          </cell>
          <cell r="T21">
            <v>17738</v>
          </cell>
        </row>
        <row r="22">
          <cell r="L22" t="str">
            <v>Part des accès directs</v>
          </cell>
          <cell r="T22">
            <v>4839</v>
          </cell>
        </row>
        <row r="23">
          <cell r="L23" t="str">
            <v>Sites référents</v>
          </cell>
          <cell r="T23">
            <v>5854</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Tendances"/>
      <sheetName val="Commentaires"/>
      <sheetName val="Lexique"/>
    </sheetNames>
    <sheetDataSet>
      <sheetData sheetId="0">
        <row r="23">
          <cell r="T23">
            <v>201</v>
          </cell>
        </row>
      </sheetData>
      <sheetData sheetId="1"/>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O68"/>
  <sheetViews>
    <sheetView showGridLines="0" tabSelected="1" topLeftCell="B8" zoomScale="90" zoomScaleNormal="90" workbookViewId="0">
      <selection activeCell="W37" sqref="W37:X37"/>
    </sheetView>
  </sheetViews>
  <sheetFormatPr baseColWidth="10" defaultColWidth="4.7109375" defaultRowHeight="12.75" x14ac:dyDescent="0.2"/>
  <cols>
    <col min="1" max="2" width="4.7109375" customWidth="1"/>
    <col min="4" max="4" width="5.5703125" bestFit="1" customWidth="1"/>
    <col min="8" max="8" width="6.140625" bestFit="1" customWidth="1"/>
    <col min="11" max="11" width="5.5703125" bestFit="1" customWidth="1"/>
    <col min="15" max="15" width="6.7109375" bestFit="1" customWidth="1"/>
    <col min="16" max="16" width="7.5703125" bestFit="1" customWidth="1"/>
    <col min="20" max="20" width="6" bestFit="1" customWidth="1"/>
    <col min="21" max="21" width="5.5703125" customWidth="1"/>
    <col min="22" max="22" width="6.7109375" bestFit="1" customWidth="1"/>
    <col min="23" max="23" width="8.5703125" bestFit="1" customWidth="1"/>
    <col min="24" max="24" width="6.85546875" customWidth="1"/>
    <col min="25" max="25" width="10" customWidth="1"/>
    <col min="26" max="26" width="1.5703125" customWidth="1"/>
    <col min="30" max="30" width="8.42578125" bestFit="1" customWidth="1"/>
    <col min="36" max="36" width="10.140625" customWidth="1"/>
    <col min="37" max="37" width="19.140625" customWidth="1"/>
    <col min="40" max="40" width="5.5703125" bestFit="1" customWidth="1"/>
  </cols>
  <sheetData>
    <row r="1" spans="1:37" ht="26.25" hidden="1" x14ac:dyDescent="0.4">
      <c r="A1" s="52" t="s">
        <v>90</v>
      </c>
    </row>
    <row r="9" spans="1:37" x14ac:dyDescent="0.2">
      <c r="AJ9">
        <f>AC13/31</f>
        <v>1128.7096774193549</v>
      </c>
    </row>
    <row r="10" spans="1:37" ht="15.75" x14ac:dyDescent="0.25">
      <c r="B10" s="4" t="s">
        <v>0</v>
      </c>
      <c r="C10" s="5"/>
      <c r="D10" s="5"/>
      <c r="E10" s="5"/>
      <c r="F10" s="5"/>
      <c r="G10" s="5"/>
      <c r="H10" s="5"/>
      <c r="I10" s="5"/>
      <c r="J10" s="5"/>
      <c r="K10" s="5"/>
      <c r="L10" s="5"/>
      <c r="M10" s="5"/>
      <c r="N10" s="5"/>
      <c r="O10" s="5"/>
      <c r="P10" s="5"/>
      <c r="Q10" s="5"/>
      <c r="R10" s="5"/>
      <c r="S10" s="5"/>
      <c r="T10" s="5"/>
      <c r="U10" s="5"/>
      <c r="V10" s="5"/>
      <c r="W10" s="5"/>
      <c r="X10" s="5"/>
      <c r="Y10" s="5"/>
      <c r="AJ10">
        <f>T13/28</f>
        <v>954.42857142857144</v>
      </c>
    </row>
    <row r="11" spans="1:37" ht="7.5" customHeight="1" x14ac:dyDescent="0.25">
      <c r="B11" s="2"/>
      <c r="C11" s="2"/>
      <c r="D11" s="2"/>
      <c r="E11" s="3"/>
      <c r="F11" s="1"/>
      <c r="G11" s="1"/>
      <c r="H11" s="1"/>
      <c r="I11" s="1"/>
      <c r="J11" s="1"/>
      <c r="K11" s="1"/>
      <c r="L11" s="1"/>
      <c r="M11" s="1"/>
      <c r="N11" s="1"/>
      <c r="O11" s="1"/>
      <c r="P11" s="1"/>
      <c r="Q11" s="1"/>
      <c r="R11" s="1"/>
      <c r="S11" s="1"/>
      <c r="T11" s="1"/>
      <c r="U11" s="1"/>
      <c r="V11" s="1"/>
      <c r="W11" s="1"/>
      <c r="X11" s="1"/>
      <c r="Y11" s="1"/>
    </row>
    <row r="12" spans="1:37" ht="15" customHeight="1" x14ac:dyDescent="0.25">
      <c r="B12" s="128" t="s">
        <v>12</v>
      </c>
      <c r="C12" s="190"/>
      <c r="D12" s="190"/>
      <c r="E12" s="190"/>
      <c r="F12" s="190"/>
      <c r="G12" s="190"/>
      <c r="H12" s="190"/>
      <c r="I12" s="190"/>
      <c r="J12" s="190"/>
      <c r="K12" s="190"/>
      <c r="L12" s="190"/>
      <c r="M12" s="190"/>
      <c r="N12" s="190"/>
      <c r="O12" s="190"/>
      <c r="P12" s="190"/>
      <c r="Q12" s="190"/>
      <c r="R12" s="190"/>
      <c r="S12" s="190"/>
      <c r="T12" s="190"/>
      <c r="U12" s="190"/>
      <c r="V12" s="190"/>
      <c r="W12" s="190"/>
      <c r="X12" s="190"/>
      <c r="Y12" s="191"/>
      <c r="AD12" s="76">
        <f>T13/AC13-1</f>
        <v>-0.23623892540725921</v>
      </c>
      <c r="AE12" s="76"/>
      <c r="AF12" s="76"/>
      <c r="AG12" s="76"/>
    </row>
    <row r="13" spans="1:37" x14ac:dyDescent="0.2">
      <c r="B13" s="130" t="s">
        <v>1</v>
      </c>
      <c r="C13" s="130"/>
      <c r="D13" s="130"/>
      <c r="E13" s="130"/>
      <c r="F13" s="130"/>
      <c r="G13" s="130"/>
      <c r="H13" s="130"/>
      <c r="I13" s="130"/>
      <c r="J13" s="130"/>
      <c r="K13" s="130"/>
      <c r="L13" s="130"/>
      <c r="M13" s="130"/>
      <c r="N13" s="130"/>
      <c r="O13" s="130"/>
      <c r="P13" s="130"/>
      <c r="Q13" s="130"/>
      <c r="R13" s="130"/>
      <c r="S13" s="130"/>
      <c r="T13" s="192">
        <f>'Synthèse (2)'!Y13</f>
        <v>26724</v>
      </c>
      <c r="U13" s="193"/>
      <c r="V13" s="193"/>
      <c r="W13" s="193"/>
      <c r="X13" s="193"/>
      <c r="Y13" s="25"/>
      <c r="AC13" s="133">
        <v>34990</v>
      </c>
      <c r="AD13" s="134"/>
      <c r="AE13" s="134"/>
      <c r="AF13" s="134"/>
      <c r="AG13" s="135"/>
      <c r="AJ13" s="41">
        <f>T13-AC13</f>
        <v>-8266</v>
      </c>
      <c r="AK13" s="76">
        <f>T13/AC13-1</f>
        <v>-0.23623892540725921</v>
      </c>
    </row>
    <row r="14" spans="1:37" x14ac:dyDescent="0.2">
      <c r="B14" s="130" t="s">
        <v>17</v>
      </c>
      <c r="C14" s="130"/>
      <c r="D14" s="130"/>
      <c r="E14" s="130"/>
      <c r="F14" s="130"/>
      <c r="G14" s="130"/>
      <c r="H14" s="130"/>
      <c r="I14" s="130"/>
      <c r="J14" s="130"/>
      <c r="K14" s="130"/>
      <c r="L14" s="130"/>
      <c r="M14" s="130"/>
      <c r="N14" s="130"/>
      <c r="O14" s="130"/>
      <c r="P14" s="130"/>
      <c r="Q14" s="130"/>
      <c r="R14" s="130"/>
      <c r="S14" s="130"/>
      <c r="T14" s="192">
        <f>'Synthèse (2)'!Y14</f>
        <v>20504</v>
      </c>
      <c r="U14" s="193"/>
      <c r="V14" s="193"/>
      <c r="W14" s="193"/>
      <c r="X14" s="193"/>
      <c r="Y14" s="25"/>
      <c r="AC14" s="133">
        <v>26158</v>
      </c>
      <c r="AD14" s="134"/>
      <c r="AE14" s="134"/>
      <c r="AF14" s="134"/>
      <c r="AG14" s="135"/>
    </row>
    <row r="15" spans="1:37" x14ac:dyDescent="0.2">
      <c r="B15" s="145" t="s">
        <v>13</v>
      </c>
      <c r="C15" s="145"/>
      <c r="D15" s="145"/>
      <c r="E15" s="145"/>
      <c r="F15" s="145"/>
      <c r="G15" s="145"/>
      <c r="H15" s="145"/>
      <c r="I15" s="145"/>
      <c r="J15" s="145"/>
      <c r="K15" s="145"/>
      <c r="L15" s="145"/>
      <c r="M15" s="145"/>
      <c r="N15" s="145"/>
      <c r="O15" s="145"/>
      <c r="P15" s="145"/>
      <c r="Q15" s="145"/>
      <c r="R15" s="145"/>
      <c r="S15" s="145"/>
      <c r="T15" s="192">
        <f>'Synthèse (2)'!Y15</f>
        <v>17862</v>
      </c>
      <c r="U15" s="193"/>
      <c r="V15" s="193"/>
      <c r="W15" s="193"/>
      <c r="X15" s="193"/>
      <c r="Y15" s="26"/>
      <c r="AC15" s="133">
        <v>23229</v>
      </c>
      <c r="AD15" s="134"/>
      <c r="AE15" s="134"/>
      <c r="AF15" s="134"/>
      <c r="AG15" s="135"/>
    </row>
    <row r="16" spans="1:37" x14ac:dyDescent="0.2">
      <c r="B16" s="145" t="s">
        <v>2</v>
      </c>
      <c r="C16" s="145"/>
      <c r="D16" s="145"/>
      <c r="E16" s="145"/>
      <c r="F16" s="145"/>
      <c r="G16" s="145"/>
      <c r="H16" s="145"/>
      <c r="I16" s="145"/>
      <c r="J16" s="145"/>
      <c r="K16" s="145"/>
      <c r="L16" s="145"/>
      <c r="M16" s="145"/>
      <c r="N16" s="145"/>
      <c r="O16" s="145"/>
      <c r="P16" s="145"/>
      <c r="Q16" s="145"/>
      <c r="R16" s="145"/>
      <c r="S16" s="145"/>
      <c r="T16" s="192">
        <f>'Synthèse (2)'!Y16</f>
        <v>73867</v>
      </c>
      <c r="U16" s="193"/>
      <c r="V16" s="193"/>
      <c r="W16" s="193"/>
      <c r="X16" s="193"/>
      <c r="Y16" s="26"/>
      <c r="AC16" s="133">
        <v>102018</v>
      </c>
      <c r="AD16" s="134"/>
      <c r="AE16" s="134"/>
      <c r="AF16" s="134"/>
      <c r="AG16" s="135"/>
    </row>
    <row r="17" spans="2:40" x14ac:dyDescent="0.2">
      <c r="B17" s="145" t="s">
        <v>3</v>
      </c>
      <c r="C17" s="145"/>
      <c r="D17" s="145"/>
      <c r="E17" s="145"/>
      <c r="F17" s="145"/>
      <c r="G17" s="145"/>
      <c r="H17" s="145"/>
      <c r="I17" s="145"/>
      <c r="J17" s="145"/>
      <c r="K17" s="145"/>
      <c r="L17" s="145"/>
      <c r="M17" s="145"/>
      <c r="N17" s="145"/>
      <c r="O17" s="145"/>
      <c r="P17" s="145"/>
      <c r="Q17" s="145"/>
      <c r="R17" s="145"/>
      <c r="S17" s="145"/>
      <c r="T17" s="207">
        <f>'Synthèse (2)'!Y17</f>
        <v>1.8745413506793727E-3</v>
      </c>
      <c r="U17" s="208"/>
      <c r="V17" s="208"/>
      <c r="W17" s="208"/>
      <c r="X17" s="209"/>
      <c r="Y17" s="80"/>
      <c r="AC17" s="136">
        <v>2.0601851851851853E-3</v>
      </c>
      <c r="AD17" s="137"/>
      <c r="AE17" s="137"/>
      <c r="AF17" s="137"/>
      <c r="AG17" s="138"/>
    </row>
    <row r="18" spans="2:40" x14ac:dyDescent="0.2">
      <c r="B18" s="145" t="s">
        <v>18</v>
      </c>
      <c r="C18" s="145"/>
      <c r="D18" s="145"/>
      <c r="E18" s="145"/>
      <c r="F18" s="145"/>
      <c r="G18" s="145"/>
      <c r="H18" s="145"/>
      <c r="I18" s="145"/>
      <c r="J18" s="145"/>
      <c r="K18" s="145"/>
      <c r="L18" s="145"/>
      <c r="M18" s="145"/>
      <c r="N18" s="145"/>
      <c r="O18" s="145"/>
      <c r="P18" s="145"/>
      <c r="Q18" s="145"/>
      <c r="R18" s="145"/>
      <c r="S18" s="145"/>
      <c r="T18" s="146">
        <f>IF(T13&lt;&gt;0,T16/T13,"-")</f>
        <v>2.7640697500374194</v>
      </c>
      <c r="U18" s="146"/>
      <c r="V18" s="146"/>
      <c r="W18" s="146"/>
      <c r="X18" s="146"/>
      <c r="Y18" s="71"/>
      <c r="AC18" s="139">
        <v>2.9156330380108604</v>
      </c>
      <c r="AD18" s="140"/>
      <c r="AE18" s="140"/>
      <c r="AF18" s="140"/>
      <c r="AG18" s="141"/>
    </row>
    <row r="19" spans="2:40" ht="13.5" thickBot="1" x14ac:dyDescent="0.25">
      <c r="B19" s="147" t="s">
        <v>56</v>
      </c>
      <c r="C19" s="147"/>
      <c r="D19" s="147"/>
      <c r="E19" s="147"/>
      <c r="F19" s="147"/>
      <c r="G19" s="147"/>
      <c r="H19" s="147"/>
      <c r="I19" s="147"/>
      <c r="J19" s="147"/>
      <c r="K19" s="147"/>
      <c r="L19" s="147"/>
      <c r="M19" s="147"/>
      <c r="N19" s="147"/>
      <c r="O19" s="147"/>
      <c r="P19" s="147"/>
      <c r="Q19" s="147"/>
      <c r="R19" s="147"/>
      <c r="S19" s="147"/>
      <c r="T19" s="189">
        <f>'Synthèse (2)'!Y19</f>
        <v>0.61712800104774734</v>
      </c>
      <c r="U19" s="189"/>
      <c r="V19" s="189"/>
      <c r="W19" s="189"/>
      <c r="X19" s="189"/>
      <c r="Y19" s="27"/>
      <c r="AC19" s="142">
        <v>0.60589999999999999</v>
      </c>
      <c r="AD19" s="143"/>
      <c r="AE19" s="143"/>
      <c r="AF19" s="143"/>
      <c r="AG19" s="144"/>
    </row>
    <row r="20" spans="2:40" ht="15.75" x14ac:dyDescent="0.25">
      <c r="B20" s="6" t="s">
        <v>4</v>
      </c>
      <c r="C20" s="7"/>
      <c r="D20" s="7"/>
      <c r="E20" s="7"/>
      <c r="F20" s="7"/>
      <c r="G20" s="7"/>
      <c r="H20" s="7"/>
      <c r="I20" s="7"/>
      <c r="J20" s="7"/>
      <c r="K20" s="7"/>
      <c r="L20" s="7"/>
      <c r="M20" s="7"/>
      <c r="N20" s="7"/>
      <c r="O20" s="7"/>
      <c r="P20" s="7"/>
      <c r="Q20" s="7"/>
      <c r="R20" s="7"/>
      <c r="S20" s="7"/>
      <c r="T20" s="7"/>
      <c r="U20" s="7"/>
      <c r="V20" s="7"/>
      <c r="W20" s="7"/>
      <c r="X20" s="7"/>
      <c r="Y20" s="7"/>
    </row>
    <row r="21" spans="2:40" ht="7.5" customHeight="1" x14ac:dyDescent="0.2"/>
    <row r="22" spans="2:40" ht="14.25" customHeight="1" x14ac:dyDescent="0.2">
      <c r="L22" s="28" t="s">
        <v>14</v>
      </c>
      <c r="M22" s="29"/>
      <c r="N22" s="29"/>
      <c r="O22" s="29"/>
      <c r="P22" s="29"/>
      <c r="Q22" s="29"/>
      <c r="R22" s="29"/>
      <c r="S22" s="29"/>
      <c r="T22" s="148" t="s">
        <v>1</v>
      </c>
      <c r="U22" s="148"/>
      <c r="V22" s="148"/>
      <c r="W22" s="148" t="s">
        <v>15</v>
      </c>
      <c r="X22" s="148"/>
      <c r="Y22" s="30"/>
    </row>
    <row r="23" spans="2:40" x14ac:dyDescent="0.2">
      <c r="L23" s="130" t="s">
        <v>88</v>
      </c>
      <c r="M23" s="131"/>
      <c r="N23" s="131"/>
      <c r="O23" s="131"/>
      <c r="P23" s="131"/>
      <c r="Q23" s="131"/>
      <c r="R23" s="131"/>
      <c r="S23" s="131"/>
      <c r="T23" s="125">
        <f>'Synthèse (2)'!Y23</f>
        <v>18612</v>
      </c>
      <c r="U23" s="126"/>
      <c r="V23" s="127"/>
      <c r="W23" s="123">
        <f>IF($T$13&gt;0,T23/$T$13,"-")</f>
        <v>0.69645262685226761</v>
      </c>
      <c r="X23" s="124"/>
      <c r="Y23" s="102"/>
      <c r="AC23" s="123">
        <v>0.6955290154647068</v>
      </c>
      <c r="AD23" s="124"/>
    </row>
    <row r="24" spans="2:40" x14ac:dyDescent="0.2">
      <c r="L24" s="130" t="s">
        <v>7</v>
      </c>
      <c r="M24" s="131"/>
      <c r="N24" s="131"/>
      <c r="O24" s="131"/>
      <c r="P24" s="131"/>
      <c r="Q24" s="131"/>
      <c r="R24" s="131"/>
      <c r="S24" s="131"/>
      <c r="T24" s="125">
        <f>'Synthèse (2)'!Y24</f>
        <v>1237</v>
      </c>
      <c r="U24" s="126"/>
      <c r="V24" s="127"/>
      <c r="W24" s="123">
        <f t="shared" ref="W24:W26" si="0">IF($T$13&gt;0,T24/$T$13,"-")</f>
        <v>4.6287980841191435E-2</v>
      </c>
      <c r="X24" s="124"/>
      <c r="Y24" s="101"/>
      <c r="AC24" s="123">
        <v>6.0531822589700406E-2</v>
      </c>
      <c r="AD24" s="124"/>
    </row>
    <row r="25" spans="2:40" x14ac:dyDescent="0.2">
      <c r="L25" s="130" t="s">
        <v>86</v>
      </c>
      <c r="M25" s="131"/>
      <c r="N25" s="131"/>
      <c r="O25" s="131"/>
      <c r="P25" s="131"/>
      <c r="Q25" s="131"/>
      <c r="R25" s="131"/>
      <c r="S25" s="131"/>
      <c r="T25" s="125">
        <f>'Synthèse (2)'!Y25</f>
        <v>5265</v>
      </c>
      <c r="U25" s="126"/>
      <c r="V25" s="127"/>
      <c r="W25" s="123">
        <f t="shared" si="0"/>
        <v>0.19701392007184554</v>
      </c>
      <c r="X25" s="124"/>
      <c r="Y25" s="101"/>
      <c r="AC25" s="123">
        <v>0.17735926096054713</v>
      </c>
      <c r="AD25" s="124"/>
    </row>
    <row r="26" spans="2:40" x14ac:dyDescent="0.2">
      <c r="L26" s="130" t="s">
        <v>64</v>
      </c>
      <c r="M26" s="131"/>
      <c r="N26" s="131"/>
      <c r="O26" s="131"/>
      <c r="P26" s="131"/>
      <c r="Q26" s="131"/>
      <c r="R26" s="131"/>
      <c r="S26" s="131"/>
      <c r="T26" s="125">
        <f>'Synthèse (2)'!Y26</f>
        <v>496</v>
      </c>
      <c r="U26" s="126"/>
      <c r="V26" s="127"/>
      <c r="W26" s="123">
        <f t="shared" si="0"/>
        <v>1.8560095794042809E-2</v>
      </c>
      <c r="X26" s="124"/>
      <c r="Y26" s="101"/>
      <c r="AC26" s="123">
        <v>3.047006583984076E-2</v>
      </c>
      <c r="AD26" s="124"/>
    </row>
    <row r="27" spans="2:40" x14ac:dyDescent="0.2">
      <c r="L27" s="130" t="s">
        <v>87</v>
      </c>
      <c r="M27" s="130"/>
      <c r="N27" s="130"/>
      <c r="O27" s="130"/>
      <c r="P27" s="130"/>
      <c r="Q27" s="130"/>
      <c r="R27" s="130"/>
      <c r="S27" s="130"/>
      <c r="T27" s="125">
        <f>'Synthèse (2)'!Y27</f>
        <v>1114</v>
      </c>
      <c r="U27" s="126"/>
      <c r="V27" s="127"/>
      <c r="W27" s="123">
        <f t="shared" ref="W27" si="1">IF($T$13&lt;&gt;0,T27/$T$13,"-")</f>
        <v>4.1685376440652594E-2</v>
      </c>
      <c r="X27" s="124"/>
      <c r="Y27" s="103"/>
      <c r="AC27" s="123">
        <v>3.6109835145204917E-2</v>
      </c>
      <c r="AD27" s="124"/>
    </row>
    <row r="28" spans="2:40" x14ac:dyDescent="0.2">
      <c r="W28" s="50"/>
    </row>
    <row r="29" spans="2:40" ht="15" customHeight="1" x14ac:dyDescent="0.2">
      <c r="L29" s="128" t="s">
        <v>19</v>
      </c>
      <c r="M29" s="129"/>
      <c r="N29" s="129"/>
      <c r="O29" s="129"/>
      <c r="P29" s="129"/>
      <c r="Q29" s="129"/>
      <c r="R29" s="129"/>
      <c r="S29" s="129"/>
      <c r="T29" s="129"/>
      <c r="U29" s="129"/>
      <c r="V29" s="129"/>
      <c r="W29" s="132" t="s">
        <v>2</v>
      </c>
      <c r="X29" s="132"/>
      <c r="Y29" s="45" t="s">
        <v>15</v>
      </c>
    </row>
    <row r="30" spans="2:40" ht="12.75" customHeight="1" x14ac:dyDescent="0.2">
      <c r="L30" s="121" t="s">
        <v>20</v>
      </c>
      <c r="M30" s="122"/>
      <c r="N30" s="122"/>
      <c r="O30" s="122"/>
      <c r="P30" s="122"/>
      <c r="Q30" s="122"/>
      <c r="R30" s="122"/>
      <c r="S30" s="122"/>
      <c r="T30" s="122"/>
      <c r="U30" s="122"/>
      <c r="V30" s="122"/>
      <c r="W30" s="120">
        <v>7841</v>
      </c>
      <c r="X30" s="120"/>
      <c r="Y30" s="47">
        <f>IF($T$16&lt;&gt;0,W30/$T$16,"-")</f>
        <v>0.10615024300431858</v>
      </c>
      <c r="AC30" s="121" t="s">
        <v>121</v>
      </c>
      <c r="AD30" s="122"/>
      <c r="AE30" s="122"/>
      <c r="AF30" s="122"/>
      <c r="AG30" s="122"/>
      <c r="AH30" s="122"/>
      <c r="AI30" s="122"/>
      <c r="AJ30" s="122"/>
      <c r="AK30" s="122"/>
      <c r="AL30" s="122"/>
      <c r="AM30" s="122"/>
    </row>
    <row r="31" spans="2:40" ht="12.75" customHeight="1" x14ac:dyDescent="0.2">
      <c r="L31" s="121" t="s">
        <v>21</v>
      </c>
      <c r="M31" s="122"/>
      <c r="N31" s="122"/>
      <c r="O31" s="122"/>
      <c r="P31" s="122"/>
      <c r="Q31" s="122"/>
      <c r="R31" s="122"/>
      <c r="S31" s="122"/>
      <c r="T31" s="122"/>
      <c r="U31" s="122"/>
      <c r="V31" s="122"/>
      <c r="W31" s="120">
        <v>1856</v>
      </c>
      <c r="X31" s="120"/>
      <c r="Y31" s="47">
        <f t="shared" ref="Y31:Y37" si="2">IF($T$16&lt;&gt;0,W31/$T$16,"-")</f>
        <v>2.5126240405052323E-2</v>
      </c>
      <c r="AC31" s="121" t="s">
        <v>122</v>
      </c>
      <c r="AD31" s="122"/>
      <c r="AE31" s="122"/>
      <c r="AF31" s="122"/>
      <c r="AG31" s="122"/>
      <c r="AH31" s="122"/>
      <c r="AI31" s="122"/>
      <c r="AJ31" s="122"/>
      <c r="AK31" s="122"/>
      <c r="AL31" s="122"/>
      <c r="AM31" s="122"/>
    </row>
    <row r="32" spans="2:40" ht="12.75" customHeight="1" x14ac:dyDescent="0.2">
      <c r="L32" s="121" t="s">
        <v>119</v>
      </c>
      <c r="M32" s="122"/>
      <c r="N32" s="122"/>
      <c r="O32" s="122"/>
      <c r="P32" s="122"/>
      <c r="Q32" s="122"/>
      <c r="R32" s="122"/>
      <c r="S32" s="122"/>
      <c r="T32" s="122"/>
      <c r="U32" s="122"/>
      <c r="V32" s="122"/>
      <c r="W32" s="120">
        <v>1027</v>
      </c>
      <c r="X32" s="120"/>
      <c r="Y32" s="47">
        <f t="shared" si="2"/>
        <v>1.3903366862062897E-2</v>
      </c>
      <c r="AC32" s="121" t="s">
        <v>129</v>
      </c>
      <c r="AD32" s="122"/>
      <c r="AE32" s="122"/>
      <c r="AF32" s="122"/>
      <c r="AG32" s="122"/>
      <c r="AH32" s="122"/>
      <c r="AI32" s="122"/>
      <c r="AJ32" s="122"/>
      <c r="AK32" s="122"/>
      <c r="AL32" s="122"/>
      <c r="AM32" s="122"/>
      <c r="AN32" s="91">
        <v>686</v>
      </c>
    </row>
    <row r="33" spans="2:41" ht="12.75" customHeight="1" x14ac:dyDescent="0.2">
      <c r="L33" s="121" t="s">
        <v>120</v>
      </c>
      <c r="M33" s="122"/>
      <c r="N33" s="122"/>
      <c r="O33" s="122"/>
      <c r="P33" s="122"/>
      <c r="Q33" s="122"/>
      <c r="R33" s="122"/>
      <c r="S33" s="122"/>
      <c r="T33" s="122"/>
      <c r="U33" s="122"/>
      <c r="V33" s="122"/>
      <c r="W33" s="120">
        <v>1195</v>
      </c>
      <c r="X33" s="120"/>
      <c r="Y33" s="47">
        <f>IF($T$16&lt;&gt;0,W33/$T$16,"-")</f>
        <v>1.6177724829761597E-2</v>
      </c>
      <c r="AC33" s="121" t="s">
        <v>120</v>
      </c>
      <c r="AD33" s="122"/>
      <c r="AE33" s="122"/>
      <c r="AF33" s="122"/>
      <c r="AG33" s="122"/>
      <c r="AH33" s="122"/>
      <c r="AI33" s="122"/>
      <c r="AJ33" s="122"/>
      <c r="AK33" s="122"/>
      <c r="AL33" s="122"/>
      <c r="AM33" s="122"/>
    </row>
    <row r="34" spans="2:41" ht="12.75" customHeight="1" x14ac:dyDescent="0.2">
      <c r="L34" s="121" t="s">
        <v>123</v>
      </c>
      <c r="M34" s="122"/>
      <c r="N34" s="122"/>
      <c r="O34" s="122"/>
      <c r="P34" s="122"/>
      <c r="Q34" s="122"/>
      <c r="R34" s="122"/>
      <c r="S34" s="122"/>
      <c r="T34" s="122"/>
      <c r="U34" s="122"/>
      <c r="V34" s="122"/>
      <c r="W34" s="120">
        <v>1892</v>
      </c>
      <c r="X34" s="120"/>
      <c r="Y34" s="47">
        <f>IF($T$16&lt;&gt;0,W34/$T$16,"-")</f>
        <v>2.5613602826702046E-2</v>
      </c>
      <c r="AC34" s="121" t="s">
        <v>117</v>
      </c>
      <c r="AD34" s="122"/>
      <c r="AE34" s="122"/>
      <c r="AF34" s="122"/>
      <c r="AG34" s="122"/>
      <c r="AH34" s="122"/>
      <c r="AI34" s="122"/>
      <c r="AJ34" s="122"/>
      <c r="AK34" s="122"/>
      <c r="AL34" s="122"/>
      <c r="AM34" s="122"/>
    </row>
    <row r="35" spans="2:41" ht="12.75" customHeight="1" x14ac:dyDescent="0.2">
      <c r="L35" s="121" t="s">
        <v>55</v>
      </c>
      <c r="M35" s="122"/>
      <c r="N35" s="122"/>
      <c r="O35" s="122"/>
      <c r="P35" s="122"/>
      <c r="Q35" s="122"/>
      <c r="R35" s="122"/>
      <c r="S35" s="122"/>
      <c r="T35" s="122"/>
      <c r="U35" s="122"/>
      <c r="V35" s="122"/>
      <c r="W35" s="120">
        <v>653</v>
      </c>
      <c r="X35" s="120"/>
      <c r="Y35" s="47">
        <f t="shared" si="2"/>
        <v>8.8402128149241196E-3</v>
      </c>
      <c r="AC35" s="121" t="s">
        <v>131</v>
      </c>
      <c r="AD35" s="122"/>
      <c r="AE35" s="122"/>
      <c r="AF35" s="122"/>
      <c r="AG35" s="122"/>
      <c r="AH35" s="122"/>
      <c r="AI35" s="122"/>
      <c r="AJ35" s="122"/>
      <c r="AK35" s="122"/>
      <c r="AL35" s="122"/>
      <c r="AM35" s="122"/>
    </row>
    <row r="36" spans="2:41" ht="12.75" customHeight="1" x14ac:dyDescent="0.2">
      <c r="L36" s="121" t="s">
        <v>162</v>
      </c>
      <c r="M36" s="122"/>
      <c r="N36" s="122"/>
      <c r="O36" s="122"/>
      <c r="P36" s="122"/>
      <c r="Q36" s="122"/>
      <c r="R36" s="122"/>
      <c r="S36" s="122"/>
      <c r="T36" s="122"/>
      <c r="U36" s="122"/>
      <c r="V36" s="122"/>
      <c r="W36" s="120">
        <v>514</v>
      </c>
      <c r="X36" s="120"/>
      <c r="Y36" s="47">
        <f t="shared" ref="Y36" si="3">IF($T$16&lt;&gt;0,W36/$T$16,"-")</f>
        <v>6.9584523535543615E-3</v>
      </c>
      <c r="AC36" s="121" t="s">
        <v>55</v>
      </c>
      <c r="AD36" s="122"/>
      <c r="AE36" s="122"/>
      <c r="AF36" s="122"/>
      <c r="AG36" s="122"/>
      <c r="AH36" s="122"/>
      <c r="AI36" s="122"/>
      <c r="AJ36" s="122"/>
      <c r="AK36" s="122"/>
      <c r="AL36" s="122"/>
      <c r="AM36" s="122"/>
    </row>
    <row r="37" spans="2:41" x14ac:dyDescent="0.2">
      <c r="L37" s="159" t="s">
        <v>68</v>
      </c>
      <c r="M37" s="159"/>
      <c r="N37" s="159"/>
      <c r="O37" s="159"/>
      <c r="P37" s="159"/>
      <c r="Q37" s="159"/>
      <c r="R37" s="159"/>
      <c r="S37" s="159"/>
      <c r="T37" s="159"/>
      <c r="U37" s="159"/>
      <c r="V37" s="159"/>
      <c r="W37" s="158">
        <f>'Synthèse (2)'!W16:X16+15601</f>
        <v>17421</v>
      </c>
      <c r="X37" s="158"/>
      <c r="Y37" s="47">
        <f t="shared" si="2"/>
        <v>0.23584279854332788</v>
      </c>
      <c r="AC37" t="s">
        <v>139</v>
      </c>
      <c r="AN37">
        <v>673</v>
      </c>
    </row>
    <row r="38" spans="2:41" ht="15" customHeight="1" x14ac:dyDescent="0.2">
      <c r="B38" s="163" t="s">
        <v>8</v>
      </c>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AC38" t="s">
        <v>119</v>
      </c>
    </row>
    <row r="39" spans="2:41" x14ac:dyDescent="0.2">
      <c r="B39" s="164" t="s">
        <v>9</v>
      </c>
      <c r="C39" s="164"/>
      <c r="D39" s="164"/>
      <c r="E39" s="164"/>
      <c r="F39" s="164"/>
      <c r="G39" s="164"/>
      <c r="H39" s="164"/>
      <c r="I39" s="164"/>
      <c r="J39" s="164"/>
      <c r="K39" s="166" t="s">
        <v>16</v>
      </c>
      <c r="L39" s="166"/>
      <c r="M39" s="166"/>
      <c r="N39" s="166"/>
      <c r="O39" s="166"/>
      <c r="P39" s="161" t="s">
        <v>140</v>
      </c>
      <c r="Q39" s="162"/>
      <c r="R39" s="162"/>
      <c r="S39" s="162"/>
      <c r="T39" s="162"/>
      <c r="U39" s="161" t="s">
        <v>143</v>
      </c>
      <c r="V39" s="162"/>
      <c r="W39" s="162"/>
      <c r="X39" s="162"/>
      <c r="Y39" s="162"/>
    </row>
    <row r="40" spans="2:41" x14ac:dyDescent="0.2">
      <c r="B40" s="130" t="s">
        <v>10</v>
      </c>
      <c r="C40" s="130"/>
      <c r="D40" s="130"/>
      <c r="E40" s="130"/>
      <c r="F40" s="130"/>
      <c r="G40" s="130"/>
      <c r="H40" s="130"/>
      <c r="I40" s="130"/>
      <c r="J40" s="130"/>
      <c r="K40" s="160">
        <f>IF($T$13&lt;&gt;0,K41/$T$13,"-")</f>
        <v>0.68608741206406232</v>
      </c>
      <c r="L40" s="160"/>
      <c r="M40" s="160"/>
      <c r="N40" s="160"/>
      <c r="O40" s="160"/>
      <c r="P40" s="160">
        <f t="shared" ref="P40" si="4">IF($T$13&lt;&gt;0,P41/$T$13,"-")</f>
        <v>5.0890585241730284E-3</v>
      </c>
      <c r="Q40" s="160"/>
      <c r="R40" s="160"/>
      <c r="S40" s="160"/>
      <c r="T40" s="160"/>
      <c r="U40" s="160">
        <f t="shared" ref="U40" si="5">IF($T$13&lt;&gt;0,U41/$T$13,"-")</f>
        <v>3.7419547971860498E-3</v>
      </c>
      <c r="V40" s="160"/>
      <c r="W40" s="160"/>
      <c r="X40" s="160"/>
      <c r="Y40" s="160"/>
      <c r="AC40" s="121" t="s">
        <v>55</v>
      </c>
      <c r="AD40" s="122"/>
      <c r="AE40" s="122"/>
      <c r="AF40" s="122"/>
      <c r="AG40" s="122"/>
      <c r="AH40" s="122"/>
      <c r="AI40" s="122"/>
      <c r="AJ40" s="122"/>
      <c r="AK40" s="122"/>
      <c r="AL40" s="122"/>
      <c r="AM40" s="122"/>
      <c r="AN40" s="120"/>
      <c r="AO40" s="120"/>
    </row>
    <row r="41" spans="2:41" x14ac:dyDescent="0.2">
      <c r="B41" s="130" t="s">
        <v>11</v>
      </c>
      <c r="C41" s="130"/>
      <c r="D41" s="130"/>
      <c r="E41" s="130"/>
      <c r="F41" s="130"/>
      <c r="G41" s="130"/>
      <c r="H41" s="130"/>
      <c r="I41" s="130"/>
      <c r="J41" s="130"/>
      <c r="K41" s="165">
        <f>'Synthèse (2)'!K40:O40+'Synthèse (2)'!K41:O41</f>
        <v>18335</v>
      </c>
      <c r="L41" s="161"/>
      <c r="M41" s="161"/>
      <c r="N41" s="161"/>
      <c r="O41" s="161"/>
      <c r="P41" s="227">
        <f>'Synthèse (2)'!P40:T40+'Synthèse (2)'!P41:T41</f>
        <v>136</v>
      </c>
      <c r="Q41" s="161"/>
      <c r="R41" s="161"/>
      <c r="S41" s="161"/>
      <c r="T41" s="161"/>
      <c r="U41" s="227">
        <f>'Synthèse (2)'!U40:Y40+'Synthèse (2)'!U41:Y41</f>
        <v>100</v>
      </c>
      <c r="V41" s="161"/>
      <c r="W41" s="161"/>
      <c r="X41" s="161"/>
      <c r="Y41" s="161"/>
    </row>
    <row r="43" spans="2:41" ht="12.75" customHeight="1" x14ac:dyDescent="0.2">
      <c r="B43" s="151" t="s">
        <v>59</v>
      </c>
      <c r="C43" s="152"/>
      <c r="D43" s="152"/>
      <c r="E43" s="152"/>
      <c r="F43" s="152"/>
      <c r="G43" s="152"/>
      <c r="H43" s="152"/>
      <c r="I43" s="152"/>
      <c r="J43" s="180"/>
      <c r="K43" s="157" t="s">
        <v>1</v>
      </c>
      <c r="L43" s="153"/>
      <c r="M43" s="153"/>
      <c r="N43" s="153"/>
      <c r="O43" s="154"/>
      <c r="P43" s="37"/>
      <c r="Q43" s="151" t="s">
        <v>58</v>
      </c>
      <c r="R43" s="152"/>
      <c r="S43" s="152"/>
      <c r="T43" s="152"/>
      <c r="U43" s="152"/>
      <c r="V43" s="152"/>
      <c r="W43" s="153" t="s">
        <v>128</v>
      </c>
      <c r="X43" s="153"/>
      <c r="Y43" s="43" t="s">
        <v>15</v>
      </c>
    </row>
    <row r="44" spans="2:41" ht="12.75" customHeight="1" x14ac:dyDescent="0.2">
      <c r="B44" s="115" t="s">
        <v>103</v>
      </c>
      <c r="C44" s="116"/>
      <c r="D44" s="116"/>
      <c r="E44" s="116"/>
      <c r="F44" s="116"/>
      <c r="G44" s="116"/>
      <c r="H44" s="116"/>
      <c r="I44" s="116"/>
      <c r="J44" s="117"/>
      <c r="K44" s="182">
        <v>130</v>
      </c>
      <c r="L44" s="183"/>
      <c r="M44" s="183"/>
      <c r="N44" s="183"/>
      <c r="O44" s="184"/>
      <c r="P44" s="40"/>
      <c r="Q44" s="115" t="s">
        <v>61</v>
      </c>
      <c r="R44" s="116"/>
      <c r="S44" s="116"/>
      <c r="T44" s="116"/>
      <c r="U44" s="116"/>
      <c r="V44" s="116"/>
      <c r="W44" s="155">
        <f>'Synthèse (2)'!W44:X44</f>
        <v>11433</v>
      </c>
      <c r="X44" s="156"/>
      <c r="Y44" s="44">
        <f>W44/$T$14</f>
        <v>0.55759851736246591</v>
      </c>
    </row>
    <row r="45" spans="2:41" ht="12.75" customHeight="1" x14ac:dyDescent="0.2">
      <c r="B45" s="115" t="s">
        <v>60</v>
      </c>
      <c r="C45" s="116"/>
      <c r="D45" s="116"/>
      <c r="E45" s="116"/>
      <c r="F45" s="116"/>
      <c r="G45" s="116"/>
      <c r="H45" s="116"/>
      <c r="I45" s="116"/>
      <c r="J45" s="117"/>
      <c r="K45" s="118">
        <v>100</v>
      </c>
      <c r="L45" s="119"/>
      <c r="M45" s="119"/>
      <c r="N45" s="119"/>
      <c r="O45" s="119"/>
      <c r="P45" s="38"/>
      <c r="Q45" s="115" t="s">
        <v>62</v>
      </c>
      <c r="R45" s="116"/>
      <c r="S45" s="116"/>
      <c r="T45" s="116"/>
      <c r="U45" s="116"/>
      <c r="V45" s="116"/>
      <c r="W45" s="155">
        <f>'Synthèse (2)'!W45:X45</f>
        <v>8287</v>
      </c>
      <c r="X45" s="156"/>
      <c r="Y45" s="44">
        <f t="shared" ref="Y45:Y46" si="6">W45/$T$14</f>
        <v>0.40416504096761607</v>
      </c>
    </row>
    <row r="46" spans="2:41" ht="12.75" customHeight="1" x14ac:dyDescent="0.2">
      <c r="B46" s="115" t="s">
        <v>91</v>
      </c>
      <c r="C46" s="116"/>
      <c r="D46" s="116"/>
      <c r="E46" s="116"/>
      <c r="F46" s="116"/>
      <c r="G46" s="116"/>
      <c r="H46" s="116"/>
      <c r="I46" s="116"/>
      <c r="J46" s="117"/>
      <c r="K46" s="118">
        <v>94</v>
      </c>
      <c r="L46" s="119"/>
      <c r="M46" s="119"/>
      <c r="N46" s="119"/>
      <c r="O46" s="119"/>
      <c r="P46" s="39"/>
      <c r="Q46" s="115" t="s">
        <v>63</v>
      </c>
      <c r="R46" s="116"/>
      <c r="S46" s="116"/>
      <c r="T46" s="116"/>
      <c r="U46" s="116"/>
      <c r="V46" s="116"/>
      <c r="W46" s="155">
        <f>'Synthèse (2)'!W46:X46</f>
        <v>652</v>
      </c>
      <c r="X46" s="156"/>
      <c r="Y46" s="44">
        <f t="shared" si="6"/>
        <v>3.1798673429574716E-2</v>
      </c>
    </row>
    <row r="47" spans="2:41" ht="12.75" customHeight="1" x14ac:dyDescent="0.2">
      <c r="B47" s="115" t="s">
        <v>144</v>
      </c>
      <c r="C47" s="116"/>
      <c r="D47" s="116"/>
      <c r="E47" s="116"/>
      <c r="F47" s="116"/>
      <c r="G47" s="116"/>
      <c r="H47" s="116"/>
      <c r="I47" s="116"/>
      <c r="J47" s="117"/>
      <c r="K47" s="182">
        <v>53</v>
      </c>
      <c r="L47" s="183"/>
      <c r="M47" s="183"/>
      <c r="N47" s="183"/>
      <c r="O47" s="184"/>
      <c r="P47" s="11"/>
      <c r="Q47" s="167" t="s">
        <v>67</v>
      </c>
      <c r="R47" s="167"/>
      <c r="S47" s="167"/>
      <c r="T47" s="167"/>
      <c r="U47" s="167"/>
      <c r="V47" s="167"/>
      <c r="W47" s="234">
        <v>4267</v>
      </c>
      <c r="X47" s="178">
        <f>W47/(W45+W46)</f>
        <v>0.47734645933549613</v>
      </c>
      <c r="Y47" s="178"/>
    </row>
    <row r="48" spans="2:41" ht="12.75" customHeight="1" x14ac:dyDescent="0.2">
      <c r="B48" s="115" t="s">
        <v>105</v>
      </c>
      <c r="C48" s="116"/>
      <c r="D48" s="116"/>
      <c r="E48" s="116"/>
      <c r="F48" s="116"/>
      <c r="G48" s="116"/>
      <c r="H48" s="116"/>
      <c r="I48" s="116"/>
      <c r="J48" s="117"/>
      <c r="K48" s="118">
        <v>47</v>
      </c>
      <c r="L48" s="119"/>
      <c r="M48" s="119"/>
      <c r="N48" s="119"/>
      <c r="O48" s="119"/>
      <c r="P48" s="11"/>
      <c r="Q48" s="11"/>
      <c r="R48" s="11"/>
      <c r="S48" s="11"/>
      <c r="T48" s="11"/>
      <c r="U48" s="11"/>
      <c r="V48" s="11"/>
      <c r="W48" s="11"/>
      <c r="X48" s="11"/>
      <c r="Y48" s="11"/>
    </row>
    <row r="49" spans="2:26" ht="12.75" customHeight="1" x14ac:dyDescent="0.2">
      <c r="B49" s="115" t="s">
        <v>118</v>
      </c>
      <c r="C49" s="116"/>
      <c r="D49" s="116"/>
      <c r="E49" s="116"/>
      <c r="F49" s="116"/>
      <c r="G49" s="116"/>
      <c r="H49" s="116"/>
      <c r="I49" s="116"/>
      <c r="J49" s="117"/>
      <c r="K49" s="118">
        <v>45</v>
      </c>
      <c r="L49" s="119"/>
      <c r="M49" s="119"/>
      <c r="N49" s="119"/>
      <c r="O49" s="119"/>
      <c r="P49" s="11"/>
      <c r="Q49" s="151" t="s">
        <v>89</v>
      </c>
      <c r="R49" s="152"/>
      <c r="S49" s="152"/>
      <c r="T49" s="152"/>
      <c r="U49" s="152"/>
      <c r="V49" s="152"/>
      <c r="W49" s="152"/>
      <c r="X49" s="153" t="s">
        <v>1</v>
      </c>
      <c r="Y49" s="154"/>
    </row>
    <row r="50" spans="2:26" ht="12.75" customHeight="1" x14ac:dyDescent="0.2">
      <c r="B50" s="115" t="s">
        <v>141</v>
      </c>
      <c r="C50" s="116"/>
      <c r="D50" s="116"/>
      <c r="E50" s="116"/>
      <c r="F50" s="116"/>
      <c r="G50" s="116"/>
      <c r="H50" s="116"/>
      <c r="I50" s="116"/>
      <c r="J50" s="117"/>
      <c r="K50" s="118">
        <v>36</v>
      </c>
      <c r="L50" s="119"/>
      <c r="M50" s="119"/>
      <c r="N50" s="119"/>
      <c r="O50" s="119"/>
      <c r="P50" s="11"/>
      <c r="Q50" s="115" t="s">
        <v>65</v>
      </c>
      <c r="R50" s="116"/>
      <c r="S50" s="116"/>
      <c r="T50" s="116"/>
      <c r="U50" s="116"/>
      <c r="V50" s="116"/>
      <c r="W50" s="116"/>
      <c r="X50" s="155">
        <f>'Synthèse (2)'!AC50</f>
        <v>466</v>
      </c>
      <c r="Y50" s="156"/>
    </row>
    <row r="51" spans="2:26" ht="12.75" customHeight="1" x14ac:dyDescent="0.2">
      <c r="B51" s="115" t="s">
        <v>145</v>
      </c>
      <c r="C51" s="116"/>
      <c r="D51" s="116"/>
      <c r="E51" s="116"/>
      <c r="F51" s="116"/>
      <c r="G51" s="116"/>
      <c r="H51" s="116"/>
      <c r="I51" s="116"/>
      <c r="J51" s="117"/>
      <c r="K51" s="182">
        <v>25</v>
      </c>
      <c r="L51" s="183"/>
      <c r="M51" s="183"/>
      <c r="N51" s="183"/>
      <c r="O51" s="184"/>
      <c r="P51" s="11"/>
      <c r="Q51" s="115" t="s">
        <v>66</v>
      </c>
      <c r="R51" s="116"/>
      <c r="S51" s="116"/>
      <c r="T51" s="116"/>
      <c r="U51" s="116"/>
      <c r="V51" s="116"/>
      <c r="W51" s="116"/>
      <c r="X51" s="155">
        <f>'Synthèse (2)'!AC51</f>
        <v>28</v>
      </c>
      <c r="Y51" s="156"/>
    </row>
    <row r="52" spans="2:26" ht="12.75" customHeight="1" x14ac:dyDescent="0.2">
      <c r="B52" s="115" t="s">
        <v>176</v>
      </c>
      <c r="C52" s="116"/>
      <c r="D52" s="116"/>
      <c r="E52" s="116"/>
      <c r="F52" s="116"/>
      <c r="G52" s="116"/>
      <c r="H52" s="116"/>
      <c r="I52" s="116"/>
      <c r="J52" s="117"/>
      <c r="K52" s="182">
        <v>21</v>
      </c>
      <c r="L52" s="183"/>
      <c r="M52" s="183"/>
      <c r="N52" s="183"/>
      <c r="O52" s="184"/>
      <c r="P52" s="11"/>
      <c r="Q52" s="115" t="s">
        <v>138</v>
      </c>
      <c r="R52" s="116"/>
      <c r="S52" s="116"/>
      <c r="T52" s="116"/>
      <c r="U52" s="116"/>
      <c r="V52" s="116"/>
      <c r="W52" s="116"/>
      <c r="X52" s="155">
        <f>'Synthèse (2)'!AC52</f>
        <v>2</v>
      </c>
      <c r="Y52" s="156"/>
    </row>
    <row r="53" spans="2:26" ht="12.75" customHeight="1" x14ac:dyDescent="0.2">
      <c r="B53" s="115" t="s">
        <v>175</v>
      </c>
      <c r="C53" s="116"/>
      <c r="D53" s="116"/>
      <c r="E53" s="116"/>
      <c r="F53" s="116"/>
      <c r="G53" s="116"/>
      <c r="H53" s="116"/>
      <c r="I53" s="116"/>
      <c r="J53" s="117"/>
      <c r="K53" s="118">
        <v>15</v>
      </c>
      <c r="L53" s="119"/>
      <c r="M53" s="119"/>
      <c r="N53" s="119"/>
      <c r="O53" s="119"/>
      <c r="P53" s="11"/>
    </row>
    <row r="54" spans="2:26" ht="12.75" customHeight="1" x14ac:dyDescent="0.2">
      <c r="Q54" s="151" t="s">
        <v>96</v>
      </c>
      <c r="R54" s="152"/>
      <c r="S54" s="152"/>
      <c r="T54" s="152"/>
      <c r="U54" s="152"/>
      <c r="V54" s="152"/>
      <c r="W54" s="152"/>
      <c r="X54" s="153" t="s">
        <v>97</v>
      </c>
      <c r="Y54" s="154"/>
    </row>
    <row r="55" spans="2:26" ht="24.75" customHeight="1" x14ac:dyDescent="0.2">
      <c r="B55" s="175" t="s">
        <v>69</v>
      </c>
      <c r="C55" s="176"/>
      <c r="D55" s="176"/>
      <c r="E55" s="176"/>
      <c r="F55" s="176"/>
      <c r="G55" s="176"/>
      <c r="H55" s="176"/>
      <c r="I55" s="176"/>
      <c r="J55" s="176"/>
      <c r="K55" s="176"/>
      <c r="L55" s="176"/>
      <c r="M55" s="176"/>
      <c r="N55" s="176"/>
      <c r="O55" s="177"/>
      <c r="Q55" s="168" t="s">
        <v>65</v>
      </c>
      <c r="R55" s="169"/>
      <c r="S55" s="169"/>
      <c r="T55" s="169"/>
      <c r="U55" s="169"/>
      <c r="V55" s="169"/>
      <c r="W55" s="170"/>
      <c r="X55" s="173" t="s">
        <v>173</v>
      </c>
      <c r="Y55" s="174"/>
    </row>
    <row r="56" spans="2:26" ht="12.75" customHeight="1" x14ac:dyDescent="0.2">
      <c r="B56" s="181" t="s">
        <v>70</v>
      </c>
      <c r="C56" s="181"/>
      <c r="D56" s="181"/>
      <c r="E56" s="181"/>
      <c r="F56" s="181"/>
      <c r="G56" s="181"/>
      <c r="H56" s="181"/>
      <c r="I56" s="181" t="s">
        <v>71</v>
      </c>
      <c r="J56" s="181"/>
      <c r="K56" s="181"/>
      <c r="L56" s="181"/>
      <c r="M56" s="181"/>
      <c r="N56" s="181"/>
      <c r="O56" s="181"/>
      <c r="Q56" s="115" t="s">
        <v>66</v>
      </c>
      <c r="R56" s="116"/>
      <c r="S56" s="116"/>
      <c r="T56" s="116"/>
      <c r="U56" s="116"/>
      <c r="V56" s="116"/>
      <c r="W56" s="116"/>
      <c r="X56" s="179" t="s">
        <v>146</v>
      </c>
      <c r="Y56" s="174"/>
    </row>
    <row r="57" spans="2:26" ht="12.75" customHeight="1" x14ac:dyDescent="0.2">
      <c r="B57" s="115" t="s">
        <v>84</v>
      </c>
      <c r="C57" s="116"/>
      <c r="D57" s="116"/>
      <c r="E57" s="116"/>
      <c r="F57" s="187">
        <f>W30</f>
        <v>7841</v>
      </c>
      <c r="G57" s="188"/>
      <c r="H57" s="44">
        <f t="shared" ref="H57:H62" si="7">F57/$T$16</f>
        <v>0.10615024300431858</v>
      </c>
      <c r="I57" s="115" t="s">
        <v>72</v>
      </c>
      <c r="J57" s="116"/>
      <c r="K57" s="116"/>
      <c r="L57" s="117"/>
      <c r="M57" s="187">
        <f>W33</f>
        <v>1195</v>
      </c>
      <c r="N57" s="188"/>
      <c r="O57" s="49">
        <f t="shared" ref="O57:O62" si="8">M57/$T$16</f>
        <v>1.6177724829761597E-2</v>
      </c>
      <c r="Q57" s="115" t="s">
        <v>92</v>
      </c>
      <c r="R57" s="116"/>
      <c r="S57" s="116"/>
      <c r="T57" s="116"/>
      <c r="U57" s="116"/>
      <c r="V57" s="116"/>
      <c r="W57" s="116"/>
      <c r="X57" s="149" t="s">
        <v>98</v>
      </c>
      <c r="Y57" s="150"/>
    </row>
    <row r="58" spans="2:26" ht="12.75" customHeight="1" x14ac:dyDescent="0.2">
      <c r="B58" s="115" t="s">
        <v>77</v>
      </c>
      <c r="C58" s="116"/>
      <c r="D58" s="116"/>
      <c r="E58" s="116"/>
      <c r="F58" s="187">
        <v>8041</v>
      </c>
      <c r="G58" s="188"/>
      <c r="H58" s="44">
        <f t="shared" si="7"/>
        <v>0.1088578120134837</v>
      </c>
      <c r="I58" s="115" t="s">
        <v>73</v>
      </c>
      <c r="J58" s="116"/>
      <c r="K58" s="116"/>
      <c r="L58" s="117"/>
      <c r="M58" s="187">
        <v>3286</v>
      </c>
      <c r="N58" s="188"/>
      <c r="O58" s="49">
        <f t="shared" si="8"/>
        <v>4.4485358820582938E-2</v>
      </c>
    </row>
    <row r="59" spans="2:26" ht="12.75" customHeight="1" x14ac:dyDescent="0.2">
      <c r="B59" s="115" t="s">
        <v>78</v>
      </c>
      <c r="C59" s="116"/>
      <c r="D59" s="116"/>
      <c r="E59" s="116"/>
      <c r="F59" s="187">
        <v>22712</v>
      </c>
      <c r="G59" s="188"/>
      <c r="H59" s="44">
        <f t="shared" si="7"/>
        <v>0.30747153668079114</v>
      </c>
      <c r="I59" s="115" t="s">
        <v>82</v>
      </c>
      <c r="J59" s="116"/>
      <c r="K59" s="116"/>
      <c r="L59" s="117"/>
      <c r="M59" s="187">
        <v>324</v>
      </c>
      <c r="N59" s="188"/>
      <c r="O59" s="49">
        <f t="shared" si="8"/>
        <v>4.3862617948474958E-3</v>
      </c>
      <c r="P59" s="42" t="s">
        <v>83</v>
      </c>
    </row>
    <row r="60" spans="2:26" ht="12.75" customHeight="1" x14ac:dyDescent="0.2">
      <c r="B60" s="115" t="s">
        <v>79</v>
      </c>
      <c r="C60" s="116"/>
      <c r="D60" s="116"/>
      <c r="E60" s="116"/>
      <c r="F60" s="187">
        <v>1301</v>
      </c>
      <c r="G60" s="188"/>
      <c r="H60" s="44">
        <f t="shared" si="7"/>
        <v>1.7612736404619113E-2</v>
      </c>
      <c r="I60" s="115" t="s">
        <v>74</v>
      </c>
      <c r="J60" s="116"/>
      <c r="K60" s="116"/>
      <c r="L60" s="117"/>
      <c r="M60" s="187">
        <v>4934</v>
      </c>
      <c r="N60" s="188"/>
      <c r="O60" s="49">
        <f t="shared" si="8"/>
        <v>6.6795727456103543E-2</v>
      </c>
    </row>
    <row r="61" spans="2:26" ht="12.75" customHeight="1" x14ac:dyDescent="0.2">
      <c r="B61" s="115" t="s">
        <v>80</v>
      </c>
      <c r="C61" s="116"/>
      <c r="D61" s="116"/>
      <c r="E61" s="116"/>
      <c r="F61" s="187">
        <v>314</v>
      </c>
      <c r="G61" s="188"/>
      <c r="H61" s="49">
        <f t="shared" si="7"/>
        <v>4.2508833443892398E-3</v>
      </c>
      <c r="I61" s="115" t="s">
        <v>75</v>
      </c>
      <c r="J61" s="116"/>
      <c r="K61" s="116"/>
      <c r="L61" s="117"/>
      <c r="M61" s="187">
        <v>481</v>
      </c>
      <c r="N61" s="188"/>
      <c r="O61" s="49">
        <f t="shared" si="8"/>
        <v>6.5117034670421165E-3</v>
      </c>
      <c r="Q61" s="171" t="s">
        <v>99</v>
      </c>
      <c r="R61" s="172"/>
      <c r="S61" s="172"/>
      <c r="T61" s="172"/>
      <c r="U61" s="172"/>
      <c r="V61" s="172"/>
      <c r="W61" s="172"/>
      <c r="X61" s="83">
        <f>1110-356</f>
        <v>754</v>
      </c>
      <c r="Y61" s="63" t="s">
        <v>93</v>
      </c>
      <c r="Z61" s="64"/>
    </row>
    <row r="62" spans="2:26" ht="23.25" customHeight="1" x14ac:dyDescent="0.2">
      <c r="B62" s="168" t="s">
        <v>81</v>
      </c>
      <c r="C62" s="169"/>
      <c r="D62" s="169"/>
      <c r="E62" s="170"/>
      <c r="F62" s="187">
        <v>6322</v>
      </c>
      <c r="G62" s="188"/>
      <c r="H62" s="44">
        <f t="shared" si="7"/>
        <v>8.5586256379709472E-2</v>
      </c>
      <c r="I62" s="168" t="s">
        <v>76</v>
      </c>
      <c r="J62" s="169"/>
      <c r="K62" s="169"/>
      <c r="L62" s="170"/>
      <c r="M62" s="187">
        <v>1378</v>
      </c>
      <c r="N62" s="188"/>
      <c r="O62" s="49">
        <f t="shared" si="8"/>
        <v>1.8655150473147683E-2</v>
      </c>
      <c r="Q62" s="65"/>
      <c r="R62" s="66"/>
      <c r="S62" s="66"/>
      <c r="T62" s="66"/>
      <c r="U62" s="66"/>
      <c r="V62" s="67"/>
      <c r="W62" s="68" t="s">
        <v>94</v>
      </c>
      <c r="X62" s="70">
        <f>X61/T13</f>
        <v>2.8214339170782816E-2</v>
      </c>
      <c r="Y62" s="68" t="s">
        <v>95</v>
      </c>
      <c r="Z62" s="69"/>
    </row>
    <row r="63" spans="2:26" x14ac:dyDescent="0.2">
      <c r="B63" s="42" t="s">
        <v>85</v>
      </c>
      <c r="C63" s="42"/>
      <c r="D63" s="42"/>
      <c r="E63" s="42"/>
      <c r="F63" s="57"/>
      <c r="G63" s="58"/>
      <c r="H63" s="46"/>
      <c r="I63" s="42"/>
      <c r="J63" s="42"/>
      <c r="K63" s="42"/>
      <c r="L63" s="42"/>
      <c r="M63" s="57"/>
      <c r="N63" s="58"/>
      <c r="O63" s="46"/>
      <c r="P63" s="41"/>
    </row>
    <row r="64" spans="2:26" x14ac:dyDescent="0.2">
      <c r="P64" s="51"/>
    </row>
    <row r="65" spans="6:16" x14ac:dyDescent="0.2">
      <c r="H65" s="60"/>
      <c r="O65" s="50"/>
      <c r="P65" s="51"/>
    </row>
    <row r="66" spans="6:16" x14ac:dyDescent="0.2">
      <c r="F66" s="185">
        <f>F57+F58+F59+F60+F61+F62+M57+M58+M59+M60+M61+M62</f>
        <v>58129</v>
      </c>
      <c r="G66" s="186"/>
      <c r="H66" s="44">
        <f>F66/T16</f>
        <v>0.78694139466879665</v>
      </c>
      <c r="P66" s="51"/>
    </row>
    <row r="67" spans="6:16" x14ac:dyDescent="0.2">
      <c r="P67" s="51"/>
    </row>
    <row r="68" spans="6:16" x14ac:dyDescent="0.2">
      <c r="P68" s="51"/>
    </row>
  </sheetData>
  <mergeCells count="161">
    <mergeCell ref="B12:Y12"/>
    <mergeCell ref="B13:S13"/>
    <mergeCell ref="T13:X13"/>
    <mergeCell ref="B16:S16"/>
    <mergeCell ref="T16:X16"/>
    <mergeCell ref="B17:S17"/>
    <mergeCell ref="T17:X17"/>
    <mergeCell ref="B14:S14"/>
    <mergeCell ref="T14:X14"/>
    <mergeCell ref="B15:S15"/>
    <mergeCell ref="T15:X15"/>
    <mergeCell ref="B49:J49"/>
    <mergeCell ref="K49:O49"/>
    <mergeCell ref="F66:G66"/>
    <mergeCell ref="B61:E61"/>
    <mergeCell ref="B60:E60"/>
    <mergeCell ref="M60:N60"/>
    <mergeCell ref="F62:G62"/>
    <mergeCell ref="I60:L60"/>
    <mergeCell ref="I61:L61"/>
    <mergeCell ref="I62:L62"/>
    <mergeCell ref="F59:G59"/>
    <mergeCell ref="I57:L57"/>
    <mergeCell ref="I58:L58"/>
    <mergeCell ref="F58:G58"/>
    <mergeCell ref="M58:N58"/>
    <mergeCell ref="M59:N59"/>
    <mergeCell ref="I59:L59"/>
    <mergeCell ref="F60:G60"/>
    <mergeCell ref="M62:N62"/>
    <mergeCell ref="F57:G57"/>
    <mergeCell ref="M57:N57"/>
    <mergeCell ref="M61:N61"/>
    <mergeCell ref="F61:G61"/>
    <mergeCell ref="B57:E57"/>
    <mergeCell ref="B62:E62"/>
    <mergeCell ref="Q61:W61"/>
    <mergeCell ref="Q54:W54"/>
    <mergeCell ref="Q55:W55"/>
    <mergeCell ref="X55:Y55"/>
    <mergeCell ref="Q56:W56"/>
    <mergeCell ref="X50:Y50"/>
    <mergeCell ref="X52:Y52"/>
    <mergeCell ref="K50:O50"/>
    <mergeCell ref="B55:O55"/>
    <mergeCell ref="K53:O53"/>
    <mergeCell ref="B58:E58"/>
    <mergeCell ref="B59:E59"/>
    <mergeCell ref="X56:Y56"/>
    <mergeCell ref="B52:J52"/>
    <mergeCell ref="B50:J50"/>
    <mergeCell ref="I56:O56"/>
    <mergeCell ref="B53:J53"/>
    <mergeCell ref="B56:H56"/>
    <mergeCell ref="X51:Y51"/>
    <mergeCell ref="K51:O51"/>
    <mergeCell ref="Q50:W50"/>
    <mergeCell ref="K52:O52"/>
    <mergeCell ref="B51:J51"/>
    <mergeCell ref="U40:Y40"/>
    <mergeCell ref="U39:Y39"/>
    <mergeCell ref="B38:Y38"/>
    <mergeCell ref="B39:J39"/>
    <mergeCell ref="P39:T39"/>
    <mergeCell ref="K41:O41"/>
    <mergeCell ref="P41:T41"/>
    <mergeCell ref="K39:O39"/>
    <mergeCell ref="Q47:V47"/>
    <mergeCell ref="U41:Y41"/>
    <mergeCell ref="W43:X43"/>
    <mergeCell ref="B47:J47"/>
    <mergeCell ref="B40:J40"/>
    <mergeCell ref="B41:J41"/>
    <mergeCell ref="P40:T40"/>
    <mergeCell ref="X47:Y47"/>
    <mergeCell ref="B43:J43"/>
    <mergeCell ref="B46:J46"/>
    <mergeCell ref="K46:O46"/>
    <mergeCell ref="K47:O47"/>
    <mergeCell ref="W45:X45"/>
    <mergeCell ref="W46:X46"/>
    <mergeCell ref="X57:Y57"/>
    <mergeCell ref="Q57:W57"/>
    <mergeCell ref="Q45:V45"/>
    <mergeCell ref="Q52:W52"/>
    <mergeCell ref="Q49:W49"/>
    <mergeCell ref="X54:Y54"/>
    <mergeCell ref="Q51:W51"/>
    <mergeCell ref="Q44:V44"/>
    <mergeCell ref="W44:X44"/>
    <mergeCell ref="X49:Y49"/>
    <mergeCell ref="Q46:V46"/>
    <mergeCell ref="B18:S18"/>
    <mergeCell ref="T18:X18"/>
    <mergeCell ref="B19:S19"/>
    <mergeCell ref="T22:V22"/>
    <mergeCell ref="W22:X22"/>
    <mergeCell ref="L23:S23"/>
    <mergeCell ref="T23:V23"/>
    <mergeCell ref="W23:X23"/>
    <mergeCell ref="L24:S24"/>
    <mergeCell ref="T24:V24"/>
    <mergeCell ref="W24:X24"/>
    <mergeCell ref="T19:X19"/>
    <mergeCell ref="AC23:AD23"/>
    <mergeCell ref="AC24:AD24"/>
    <mergeCell ref="AC13:AG13"/>
    <mergeCell ref="AC14:AG14"/>
    <mergeCell ref="AC15:AG15"/>
    <mergeCell ref="AC16:AG16"/>
    <mergeCell ref="AC17:AG17"/>
    <mergeCell ref="AC18:AG18"/>
    <mergeCell ref="AC19:AG19"/>
    <mergeCell ref="AC25:AD25"/>
    <mergeCell ref="AC26:AD26"/>
    <mergeCell ref="AC27:AD27"/>
    <mergeCell ref="AC36:AM36"/>
    <mergeCell ref="AC40:AM40"/>
    <mergeCell ref="AC32:AM32"/>
    <mergeCell ref="L31:V31"/>
    <mergeCell ref="L33:V33"/>
    <mergeCell ref="W33:X33"/>
    <mergeCell ref="L32:V32"/>
    <mergeCell ref="W32:X32"/>
    <mergeCell ref="T25:V25"/>
    <mergeCell ref="W25:X25"/>
    <mergeCell ref="L29:V29"/>
    <mergeCell ref="T26:V26"/>
    <mergeCell ref="W26:X26"/>
    <mergeCell ref="W27:X27"/>
    <mergeCell ref="W30:X30"/>
    <mergeCell ref="L25:S25"/>
    <mergeCell ref="L30:V30"/>
    <mergeCell ref="L26:S26"/>
    <mergeCell ref="L27:S27"/>
    <mergeCell ref="T27:V27"/>
    <mergeCell ref="W29:X29"/>
    <mergeCell ref="B45:J45"/>
    <mergeCell ref="K45:O45"/>
    <mergeCell ref="B48:J48"/>
    <mergeCell ref="K48:O48"/>
    <mergeCell ref="AN40:AO40"/>
    <mergeCell ref="AC30:AM30"/>
    <mergeCell ref="AC31:AM31"/>
    <mergeCell ref="AC34:AM34"/>
    <mergeCell ref="AC33:AM33"/>
    <mergeCell ref="AC35:AM35"/>
    <mergeCell ref="L35:V35"/>
    <mergeCell ref="W35:X35"/>
    <mergeCell ref="L34:V34"/>
    <mergeCell ref="W34:X34"/>
    <mergeCell ref="W31:X31"/>
    <mergeCell ref="K43:O43"/>
    <mergeCell ref="W37:X37"/>
    <mergeCell ref="W36:X36"/>
    <mergeCell ref="L37:V37"/>
    <mergeCell ref="B44:J44"/>
    <mergeCell ref="K44:O44"/>
    <mergeCell ref="Q43:V43"/>
    <mergeCell ref="L36:V36"/>
    <mergeCell ref="K40:O40"/>
  </mergeCells>
  <pageMargins left="0.23622047244094491" right="0.23622047244094491" top="0.19685039370078741" bottom="0.19685039370078741" header="0.11811023622047245" footer="0.11811023622047245"/>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C51"/>
  <sheetViews>
    <sheetView showGridLines="0" topLeftCell="A11" zoomScaleNormal="100" workbookViewId="0">
      <selection activeCell="N19" sqref="N19"/>
    </sheetView>
  </sheetViews>
  <sheetFormatPr baseColWidth="10" defaultRowHeight="12.75" x14ac:dyDescent="0.2"/>
  <cols>
    <col min="1" max="1" width="4.7109375" customWidth="1"/>
    <col min="2" max="2" width="28.7109375" customWidth="1"/>
    <col min="3" max="15" width="10.7109375" customWidth="1"/>
    <col min="16" max="16" width="0" hidden="1" customWidth="1"/>
  </cols>
  <sheetData>
    <row r="1" spans="1:24" ht="26.25" hidden="1" x14ac:dyDescent="0.4">
      <c r="A1" s="52" t="s">
        <v>90</v>
      </c>
    </row>
    <row r="2" spans="1:24" hidden="1" x14ac:dyDescent="0.2"/>
    <row r="3" spans="1:24" hidden="1" x14ac:dyDescent="0.2">
      <c r="B3" s="8"/>
      <c r="C3" s="9"/>
    </row>
    <row r="4" spans="1:24" hidden="1" x14ac:dyDescent="0.2">
      <c r="B4" s="8"/>
      <c r="C4" s="9"/>
    </row>
    <row r="5" spans="1:24" hidden="1" x14ac:dyDescent="0.2">
      <c r="B5" s="8"/>
      <c r="C5" s="10"/>
    </row>
    <row r="6" spans="1:24" hidden="1" x14ac:dyDescent="0.2">
      <c r="B6" s="8"/>
      <c r="C6" s="9"/>
    </row>
    <row r="7" spans="1:24" hidden="1" x14ac:dyDescent="0.2">
      <c r="B7" s="8"/>
      <c r="C7" s="9"/>
    </row>
    <row r="8" spans="1:24" hidden="1" x14ac:dyDescent="0.2">
      <c r="B8" s="8"/>
      <c r="C8" s="61"/>
      <c r="D8" s="61"/>
      <c r="E8" s="61"/>
      <c r="F8" s="61"/>
      <c r="G8" s="61"/>
    </row>
    <row r="9" spans="1:24" hidden="1" x14ac:dyDescent="0.2"/>
    <row r="10" spans="1:24" hidden="1" x14ac:dyDescent="0.2"/>
    <row r="11" spans="1:24" ht="15.75" x14ac:dyDescent="0.25">
      <c r="B11" s="12" t="s">
        <v>22</v>
      </c>
      <c r="C11" s="13"/>
      <c r="D11" s="13"/>
      <c r="E11" s="13"/>
      <c r="F11" s="13"/>
      <c r="G11" s="13"/>
      <c r="H11" s="13"/>
      <c r="I11" s="13"/>
      <c r="J11" s="13"/>
      <c r="K11" s="13"/>
      <c r="L11" s="13"/>
      <c r="M11" s="13"/>
      <c r="N11" s="13"/>
      <c r="O11" s="13"/>
    </row>
    <row r="12" spans="1:24" ht="7.5" customHeight="1" x14ac:dyDescent="0.2">
      <c r="S12" s="41"/>
    </row>
    <row r="13" spans="1:24" ht="15" customHeight="1" x14ac:dyDescent="0.2">
      <c r="B13" s="14" t="s">
        <v>23</v>
      </c>
      <c r="C13" s="15" t="s">
        <v>29</v>
      </c>
      <c r="D13" s="15" t="s">
        <v>30</v>
      </c>
      <c r="E13" s="15" t="s">
        <v>31</v>
      </c>
      <c r="F13" s="15" t="s">
        <v>32</v>
      </c>
      <c r="G13" s="15" t="s">
        <v>33</v>
      </c>
      <c r="H13" s="15" t="s">
        <v>34</v>
      </c>
      <c r="I13" s="15" t="s">
        <v>35</v>
      </c>
      <c r="J13" s="15" t="s">
        <v>24</v>
      </c>
      <c r="K13" s="15" t="s">
        <v>25</v>
      </c>
      <c r="L13" s="15" t="s">
        <v>26</v>
      </c>
      <c r="M13" s="15" t="s">
        <v>27</v>
      </c>
      <c r="N13" s="15" t="s">
        <v>28</v>
      </c>
      <c r="O13" s="15" t="s">
        <v>52</v>
      </c>
      <c r="U13" s="41">
        <f>M14-N14</f>
        <v>8266</v>
      </c>
    </row>
    <row r="14" spans="1:24" s="18" customFormat="1" ht="17.25" customHeight="1" x14ac:dyDescent="0.2">
      <c r="B14" s="16" t="s">
        <v>1</v>
      </c>
      <c r="C14" s="17">
        <v>52467</v>
      </c>
      <c r="D14" s="17">
        <v>42842</v>
      </c>
      <c r="E14" s="17">
        <v>52015</v>
      </c>
      <c r="F14" s="17">
        <v>38089</v>
      </c>
      <c r="G14" s="17">
        <v>35063</v>
      </c>
      <c r="H14" s="17">
        <v>33171</v>
      </c>
      <c r="I14" s="17">
        <v>33600</v>
      </c>
      <c r="J14" s="17">
        <v>25975</v>
      </c>
      <c r="K14" s="17">
        <v>40560</v>
      </c>
      <c r="L14" s="17">
        <v>39186</v>
      </c>
      <c r="M14" s="17">
        <v>34990</v>
      </c>
      <c r="N14" s="17">
        <v>26724</v>
      </c>
      <c r="O14" s="31">
        <f t="shared" ref="O14" si="0">SUM(C14:N14)</f>
        <v>454682</v>
      </c>
      <c r="Q14" s="78"/>
      <c r="R14" s="78"/>
      <c r="S14" s="18">
        <f>H14/H15*100</f>
        <v>90.643530536958608</v>
      </c>
      <c r="V14" s="18">
        <v>26866</v>
      </c>
    </row>
    <row r="15" spans="1:24" s="18" customFormat="1" ht="17.100000000000001" hidden="1" customHeight="1" x14ac:dyDescent="0.2">
      <c r="B15" s="16"/>
      <c r="C15" s="17">
        <v>46476</v>
      </c>
      <c r="D15" s="17">
        <v>38830</v>
      </c>
      <c r="E15" s="17">
        <v>38517</v>
      </c>
      <c r="F15" s="17">
        <v>33415</v>
      </c>
      <c r="G15" s="17">
        <v>35198</v>
      </c>
      <c r="H15" s="31">
        <v>36595</v>
      </c>
      <c r="I15" s="17">
        <v>30150</v>
      </c>
      <c r="J15" s="17">
        <v>24628</v>
      </c>
      <c r="K15" s="17">
        <v>38226</v>
      </c>
      <c r="L15" s="17">
        <v>39143</v>
      </c>
      <c r="M15" s="17">
        <v>37514</v>
      </c>
      <c r="N15" s="17">
        <v>29221</v>
      </c>
      <c r="O15" s="31">
        <v>398421</v>
      </c>
      <c r="V15" s="18">
        <v>23558</v>
      </c>
    </row>
    <row r="16" spans="1:24" s="18" customFormat="1" ht="24.75" customHeight="1" x14ac:dyDescent="0.2">
      <c r="B16" s="16" t="s">
        <v>53</v>
      </c>
      <c r="C16" s="31">
        <v>5991</v>
      </c>
      <c r="D16" s="31">
        <v>4012</v>
      </c>
      <c r="E16" s="31">
        <v>13498</v>
      </c>
      <c r="F16" s="31">
        <v>4674</v>
      </c>
      <c r="G16" s="31">
        <v>-135</v>
      </c>
      <c r="H16" s="31">
        <v>-3424</v>
      </c>
      <c r="I16" s="31">
        <v>3450</v>
      </c>
      <c r="J16" s="31">
        <v>1347</v>
      </c>
      <c r="K16" s="31">
        <v>2334</v>
      </c>
      <c r="L16" s="31">
        <v>43</v>
      </c>
      <c r="M16" s="31">
        <f t="shared" ref="M16:N16" si="1">IF(M$14&lt;&gt;"",M14-M15,"")</f>
        <v>-2524</v>
      </c>
      <c r="N16" s="31">
        <f t="shared" si="1"/>
        <v>-2497</v>
      </c>
      <c r="O16" s="31">
        <f>SUM(C16:N16)</f>
        <v>26769</v>
      </c>
      <c r="P16" s="32">
        <f>O14/(O14-O16)-1</f>
        <v>6.2557108571134723E-2</v>
      </c>
      <c r="R16" s="32">
        <f>O16/O14</f>
        <v>5.8874114216089485E-2</v>
      </c>
      <c r="V16" s="18">
        <v>3308</v>
      </c>
      <c r="X16" s="18">
        <f>2937/G21</f>
        <v>2.8367492804296172E-2</v>
      </c>
    </row>
    <row r="17" spans="2:29" s="18" customFormat="1" ht="17.100000000000001" customHeight="1" x14ac:dyDescent="0.2">
      <c r="B17" s="16" t="s">
        <v>17</v>
      </c>
      <c r="C17" s="17">
        <v>39409</v>
      </c>
      <c r="D17" s="17">
        <v>31975</v>
      </c>
      <c r="E17" s="17">
        <v>40018</v>
      </c>
      <c r="F17" s="17">
        <v>28811</v>
      </c>
      <c r="G17" s="17">
        <v>26450</v>
      </c>
      <c r="H17" s="17">
        <v>24973</v>
      </c>
      <c r="I17" s="17">
        <v>24821</v>
      </c>
      <c r="J17" s="17">
        <v>19911</v>
      </c>
      <c r="K17" s="17">
        <v>30283</v>
      </c>
      <c r="L17" s="17">
        <v>28680</v>
      </c>
      <c r="M17" s="17">
        <v>26158</v>
      </c>
      <c r="N17" s="17">
        <f>IF(N$14&lt;&gt;"",Synthèse!$T$14,"")</f>
        <v>20504</v>
      </c>
      <c r="O17" s="17">
        <f t="shared" ref="O17:O21" si="2">SUM(C17:N17)</f>
        <v>341993</v>
      </c>
      <c r="R17" s="78">
        <f>Synthèse!$T$14</f>
        <v>20504</v>
      </c>
      <c r="V17" s="18">
        <v>19996</v>
      </c>
    </row>
    <row r="18" spans="2:29" s="18" customFormat="1" ht="17.100000000000001" customHeight="1" x14ac:dyDescent="0.2">
      <c r="B18" s="16" t="s">
        <v>13</v>
      </c>
      <c r="C18" s="17">
        <v>35316</v>
      </c>
      <c r="D18" s="17">
        <v>27559</v>
      </c>
      <c r="E18" s="17">
        <v>34845</v>
      </c>
      <c r="F18" s="17">
        <v>24820</v>
      </c>
      <c r="G18" s="17">
        <v>22673</v>
      </c>
      <c r="H18" s="17">
        <v>21299</v>
      </c>
      <c r="I18" s="17">
        <v>21371</v>
      </c>
      <c r="J18" s="17">
        <v>17624</v>
      </c>
      <c r="K18" s="17">
        <v>26728</v>
      </c>
      <c r="L18" s="17">
        <v>25282</v>
      </c>
      <c r="M18" s="17">
        <v>23229</v>
      </c>
      <c r="N18" s="17">
        <f>IF(N$14&lt;&gt;"",Synthèse!$T$15,"")</f>
        <v>17862</v>
      </c>
      <c r="O18" s="17">
        <f t="shared" si="2"/>
        <v>298608</v>
      </c>
      <c r="R18" s="78">
        <f>Synthèse!$T$15</f>
        <v>17862</v>
      </c>
      <c r="V18" s="18">
        <v>17221</v>
      </c>
    </row>
    <row r="19" spans="2:29" s="18" customFormat="1" ht="17.100000000000001" customHeight="1" x14ac:dyDescent="0.2">
      <c r="B19" s="16" t="s">
        <v>54</v>
      </c>
      <c r="C19" s="17">
        <v>31748</v>
      </c>
      <c r="D19" s="17">
        <v>26349</v>
      </c>
      <c r="E19" s="17">
        <v>31474</v>
      </c>
      <c r="F19" s="17">
        <v>25832</v>
      </c>
      <c r="G19" s="17">
        <v>23992</v>
      </c>
      <c r="H19" s="17">
        <v>23197</v>
      </c>
      <c r="I19" s="17">
        <v>23020</v>
      </c>
      <c r="J19" s="17">
        <v>18287</v>
      </c>
      <c r="K19" s="17">
        <v>28862</v>
      </c>
      <c r="L19" s="17">
        <v>27255</v>
      </c>
      <c r="M19" s="17">
        <v>24631</v>
      </c>
      <c r="N19" s="17">
        <f>IF(N$14&lt;&gt;"",Synthèse!$T$23,"")</f>
        <v>18612</v>
      </c>
      <c r="O19" s="17">
        <f t="shared" si="2"/>
        <v>303259</v>
      </c>
      <c r="R19" s="78">
        <f>[2]Synthèse!$T$23</f>
        <v>201</v>
      </c>
      <c r="V19" s="18">
        <v>18498</v>
      </c>
    </row>
    <row r="20" spans="2:29" s="18" customFormat="1" ht="17.100000000000001" customHeight="1" x14ac:dyDescent="0.2">
      <c r="B20" s="16" t="s">
        <v>5</v>
      </c>
      <c r="C20" s="19">
        <v>0.60510416071054185</v>
      </c>
      <c r="D20" s="19">
        <v>0.61502730964940944</v>
      </c>
      <c r="E20" s="19">
        <v>0.60509468422570412</v>
      </c>
      <c r="F20" s="19">
        <v>0.67820105542282549</v>
      </c>
      <c r="G20" s="19">
        <v>0.67820105542282549</v>
      </c>
      <c r="H20" s="19">
        <v>0.68425405698314468</v>
      </c>
      <c r="I20" s="19">
        <v>0.69931566729974981</v>
      </c>
      <c r="J20" s="19">
        <v>0.68511904761904763</v>
      </c>
      <c r="K20" s="19">
        <v>0.70402309913378247</v>
      </c>
      <c r="L20" s="19">
        <v>0.71158777120315586</v>
      </c>
      <c r="M20" s="19">
        <f t="shared" ref="M20:N20" si="3">IF(M14&lt;&gt;"",L19/L14,"")</f>
        <v>0.6955290154647068</v>
      </c>
      <c r="N20" s="19">
        <f t="shared" si="3"/>
        <v>0.70394398399542724</v>
      </c>
      <c r="O20" s="19">
        <f>IF(O14&lt;&gt;0,O19/O14,"")</f>
        <v>0.66696944237950917</v>
      </c>
      <c r="V20" s="18">
        <v>0.68852825132137274</v>
      </c>
    </row>
    <row r="21" spans="2:29" s="18" customFormat="1" ht="17.100000000000001" customHeight="1" x14ac:dyDescent="0.2">
      <c r="B21" s="16" t="s">
        <v>2</v>
      </c>
      <c r="C21" s="17">
        <v>151816</v>
      </c>
      <c r="D21" s="17">
        <v>125456</v>
      </c>
      <c r="E21" s="17">
        <v>139345</v>
      </c>
      <c r="F21" s="17">
        <v>106950</v>
      </c>
      <c r="G21" s="17">
        <v>103534</v>
      </c>
      <c r="H21" s="17">
        <v>97702</v>
      </c>
      <c r="I21" s="17">
        <v>93149</v>
      </c>
      <c r="J21" s="17">
        <v>71138</v>
      </c>
      <c r="K21" s="17">
        <v>118625</v>
      </c>
      <c r="L21" s="17">
        <v>115091</v>
      </c>
      <c r="M21" s="17">
        <v>102018</v>
      </c>
      <c r="N21" s="17">
        <f>Synthèse!T16</f>
        <v>73867</v>
      </c>
      <c r="O21" s="17">
        <f t="shared" si="2"/>
        <v>1298691</v>
      </c>
      <c r="R21" s="78">
        <f>Synthèse!$T$16</f>
        <v>73867</v>
      </c>
      <c r="V21" s="18">
        <v>90112</v>
      </c>
    </row>
    <row r="22" spans="2:29" s="18" customFormat="1" ht="17.100000000000001" customHeight="1" x14ac:dyDescent="0.2">
      <c r="B22" s="16" t="s">
        <v>3</v>
      </c>
      <c r="C22" s="54">
        <v>2.0138888888888888E-3</v>
      </c>
      <c r="D22" s="54">
        <v>2.0254629629629629E-3</v>
      </c>
      <c r="E22" s="54">
        <v>1.7592592592592592E-3</v>
      </c>
      <c r="F22" s="54">
        <v>1.9444444444444442E-3</v>
      </c>
      <c r="G22" s="54">
        <v>2.0949074074074073E-3</v>
      </c>
      <c r="H22" s="54">
        <v>2.1064814814814813E-3</v>
      </c>
      <c r="I22" s="54">
        <v>1.8981481481481482E-3</v>
      </c>
      <c r="J22" s="54">
        <v>1.8287037037037037E-3</v>
      </c>
      <c r="K22" s="54">
        <v>2.0833333333333333E-3</v>
      </c>
      <c r="L22" s="54">
        <v>2.1180555555555553E-3</v>
      </c>
      <c r="M22" s="54">
        <v>2.0601851851851853E-3</v>
      </c>
      <c r="N22" s="54">
        <f>IF(N$14&lt;&gt;"",Synthèse!$T$17,"")</f>
        <v>1.8745413506793727E-3</v>
      </c>
      <c r="O22" s="54">
        <f>O25/O14</f>
        <v>1.9844481356689338E-3</v>
      </c>
      <c r="P22" s="20"/>
      <c r="R22" s="54">
        <f>Synthèse!$T$17</f>
        <v>1.8745413506793727E-3</v>
      </c>
      <c r="V22" s="18">
        <v>2.3495370370370371E-3</v>
      </c>
    </row>
    <row r="23" spans="2:29" s="18" customFormat="1" ht="17.100000000000001" customHeight="1" x14ac:dyDescent="0.2">
      <c r="B23" s="16" t="s">
        <v>18</v>
      </c>
      <c r="C23" s="72">
        <v>2.8935521375340691</v>
      </c>
      <c r="D23" s="72">
        <v>2.9283413472760373</v>
      </c>
      <c r="E23" s="72">
        <v>2.678938767663174</v>
      </c>
      <c r="F23" s="72">
        <v>2.8078972931817585</v>
      </c>
      <c r="G23" s="72">
        <v>2.9527992470695605</v>
      </c>
      <c r="H23" s="72">
        <v>2.9527992470695605</v>
      </c>
      <c r="I23" s="72">
        <v>2.7722916666666668</v>
      </c>
      <c r="J23" s="72">
        <v>2.7387102983638112</v>
      </c>
      <c r="K23" s="72">
        <v>2.9246794871794872</v>
      </c>
      <c r="L23" s="72">
        <f t="shared" ref="L23:N23" si="4">IF(L14&lt;&gt;"",L21/L14,"")</f>
        <v>2.9370438421885368</v>
      </c>
      <c r="M23" s="72">
        <f t="shared" si="4"/>
        <v>2.9156330380108604</v>
      </c>
      <c r="N23" s="72">
        <f t="shared" si="4"/>
        <v>2.7640697500374194</v>
      </c>
      <c r="O23" s="33">
        <f>O21/O14</f>
        <v>2.8562621788414759</v>
      </c>
      <c r="V23" s="18">
        <v>3.3541278939924069</v>
      </c>
      <c r="AB23" s="32"/>
      <c r="AC23" s="75"/>
    </row>
    <row r="24" spans="2:29" s="18" customFormat="1" ht="17.100000000000001" customHeight="1" x14ac:dyDescent="0.2">
      <c r="B24" s="16" t="s">
        <v>56</v>
      </c>
      <c r="C24" s="89">
        <v>0.62150000000000005</v>
      </c>
      <c r="D24" s="89">
        <v>0.62090000000000001</v>
      </c>
      <c r="E24" s="89">
        <v>0.65159999999999996</v>
      </c>
      <c r="F24" s="89">
        <v>0.62480000000000002</v>
      </c>
      <c r="G24" s="34">
        <v>0.61180000000000001</v>
      </c>
      <c r="H24" s="34">
        <v>0.5978</v>
      </c>
      <c r="I24" s="34">
        <v>0.6119</v>
      </c>
      <c r="J24" s="34">
        <v>0.62539999999999996</v>
      </c>
      <c r="K24" s="34">
        <v>0.59530000000000005</v>
      </c>
      <c r="L24" s="34">
        <v>0.60309999999999997</v>
      </c>
      <c r="M24" s="34">
        <v>0.60589999999999999</v>
      </c>
      <c r="N24" s="34">
        <f>IF(N$14&lt;&gt;"",Synthèse!$T$19,"")</f>
        <v>0.61712800104774734</v>
      </c>
      <c r="O24" s="35">
        <f>O26/O14</f>
        <v>0.61681924070009375</v>
      </c>
      <c r="R24" s="35">
        <f>Synthèse!$T$19</f>
        <v>0.61712800104774734</v>
      </c>
      <c r="V24" s="18">
        <v>0.5645</v>
      </c>
      <c r="AB24" s="32"/>
      <c r="AC24" s="75"/>
    </row>
    <row r="25" spans="2:29" s="18" customFormat="1" ht="17.100000000000001" hidden="1" customHeight="1" x14ac:dyDescent="0.2">
      <c r="B25" s="53"/>
      <c r="C25" s="55">
        <f>IF(C14&lt;&gt;"",C14*C22,"")</f>
        <v>105.66270833333333</v>
      </c>
      <c r="D25" s="55">
        <f t="shared" ref="D25:N25" si="5">IF(D14&lt;&gt;"",D14*D22,"")</f>
        <v>86.774884259259252</v>
      </c>
      <c r="E25" s="55">
        <f t="shared" si="5"/>
        <v>91.50787037037037</v>
      </c>
      <c r="F25" s="55">
        <f t="shared" si="5"/>
        <v>74.061944444444435</v>
      </c>
      <c r="G25" s="55">
        <f t="shared" si="5"/>
        <v>73.45373842592592</v>
      </c>
      <c r="H25" s="55">
        <f t="shared" si="5"/>
        <v>69.874097222222218</v>
      </c>
      <c r="I25" s="55">
        <f t="shared" si="5"/>
        <v>63.777777777777779</v>
      </c>
      <c r="J25" s="55">
        <f t="shared" si="5"/>
        <v>47.500578703703702</v>
      </c>
      <c r="K25" s="55">
        <f t="shared" si="5"/>
        <v>84.5</v>
      </c>
      <c r="L25" s="55">
        <f t="shared" si="5"/>
        <v>82.998124999999987</v>
      </c>
      <c r="M25" s="55">
        <f t="shared" si="5"/>
        <v>72.08587962962963</v>
      </c>
      <c r="N25" s="55">
        <f t="shared" si="5"/>
        <v>50.095243055555557</v>
      </c>
      <c r="O25" s="56">
        <f>SUM(C25:N25)</f>
        <v>902.29284722222224</v>
      </c>
      <c r="AB25" s="32"/>
      <c r="AC25" s="75"/>
    </row>
    <row r="26" spans="2:29" hidden="1" x14ac:dyDescent="0.2">
      <c r="C26" s="81">
        <f>IF(C14&lt;&gt;"",C14*C24,"")</f>
        <v>32608.240500000004</v>
      </c>
      <c r="D26" s="81">
        <f t="shared" ref="D26:N26" si="6">IF(D14&lt;&gt;"",D14*D24,"")</f>
        <v>26600.5978</v>
      </c>
      <c r="E26" s="81">
        <f t="shared" si="6"/>
        <v>33892.973999999995</v>
      </c>
      <c r="F26" s="81">
        <f t="shared" si="6"/>
        <v>23798.0072</v>
      </c>
      <c r="G26" s="81">
        <f t="shared" si="6"/>
        <v>21451.543399999999</v>
      </c>
      <c r="H26" s="81">
        <f t="shared" si="6"/>
        <v>19829.623800000001</v>
      </c>
      <c r="I26" s="81">
        <f t="shared" si="6"/>
        <v>20559.84</v>
      </c>
      <c r="J26" s="81">
        <f t="shared" si="6"/>
        <v>16244.764999999999</v>
      </c>
      <c r="K26" s="81">
        <f t="shared" si="6"/>
        <v>24145.368000000002</v>
      </c>
      <c r="L26" s="81">
        <f t="shared" si="6"/>
        <v>23633.0766</v>
      </c>
      <c r="M26" s="81">
        <f t="shared" si="6"/>
        <v>21200.440999999999</v>
      </c>
      <c r="N26" s="81">
        <f t="shared" si="6"/>
        <v>16492.128700000001</v>
      </c>
      <c r="O26" s="82">
        <f>SUM(C26:N26)</f>
        <v>280456.60600000003</v>
      </c>
      <c r="AB26" s="76"/>
      <c r="AC26" s="74"/>
    </row>
    <row r="27" spans="2:29" x14ac:dyDescent="0.2">
      <c r="AB27" s="76"/>
      <c r="AC27" s="74"/>
    </row>
    <row r="29" spans="2:29" x14ac:dyDescent="0.2">
      <c r="H29" s="21"/>
      <c r="I29" s="21"/>
      <c r="J29" s="21"/>
      <c r="K29" s="21"/>
      <c r="L29" s="23"/>
      <c r="M29" s="23"/>
      <c r="N29" s="23"/>
      <c r="O29" s="23"/>
      <c r="P29" s="21"/>
    </row>
    <row r="30" spans="2:29" x14ac:dyDescent="0.2">
      <c r="H30" s="21"/>
      <c r="I30" s="21"/>
      <c r="J30" s="21"/>
      <c r="K30" s="21"/>
      <c r="L30" s="23"/>
      <c r="M30" s="23"/>
      <c r="N30" s="23"/>
      <c r="O30" s="23"/>
      <c r="P30" s="21"/>
    </row>
    <row r="31" spans="2:29" ht="12.75" customHeight="1" x14ac:dyDescent="0.2">
      <c r="H31" s="21"/>
      <c r="I31" s="21"/>
      <c r="J31" s="21"/>
      <c r="K31" s="21"/>
      <c r="L31" s="22"/>
      <c r="M31" s="22"/>
      <c r="N31" s="22"/>
      <c r="O31" s="22"/>
      <c r="P31" s="22"/>
    </row>
    <row r="32" spans="2:29" ht="12.75" customHeight="1" x14ac:dyDescent="0.2">
      <c r="H32" s="21"/>
      <c r="I32" s="21"/>
      <c r="J32" s="21"/>
      <c r="K32" s="21"/>
      <c r="L32" s="22"/>
      <c r="M32" s="22"/>
      <c r="N32" s="22"/>
      <c r="O32" s="22"/>
      <c r="P32" s="22"/>
    </row>
    <row r="33" spans="2:22" ht="12.75" customHeight="1" x14ac:dyDescent="0.2">
      <c r="H33" s="21"/>
      <c r="I33" s="21"/>
      <c r="J33" s="21"/>
      <c r="K33" s="21"/>
      <c r="L33" s="22"/>
      <c r="M33" s="22"/>
      <c r="N33" s="22"/>
      <c r="O33" s="22"/>
      <c r="P33" s="22"/>
    </row>
    <row r="34" spans="2:22" ht="12.75" customHeight="1" x14ac:dyDescent="0.2">
      <c r="H34" s="21"/>
      <c r="I34" s="21"/>
      <c r="J34" s="21"/>
      <c r="K34" s="21"/>
      <c r="L34" s="22"/>
      <c r="M34" s="22"/>
      <c r="N34" s="22"/>
      <c r="O34" s="22"/>
      <c r="P34" s="22"/>
      <c r="V34" s="41">
        <f>L14-K14</f>
        <v>-1374</v>
      </c>
    </row>
    <row r="35" spans="2:22" ht="12.75" customHeight="1" x14ac:dyDescent="0.2">
      <c r="H35" s="21"/>
      <c r="I35" s="21"/>
      <c r="J35" s="21"/>
      <c r="K35" s="21"/>
      <c r="L35" s="22"/>
      <c r="M35" s="22"/>
      <c r="N35" s="22"/>
      <c r="O35" s="22"/>
      <c r="P35" s="22"/>
    </row>
    <row r="36" spans="2:22" ht="12.75" customHeight="1" x14ac:dyDescent="0.2">
      <c r="H36" s="21"/>
      <c r="I36" s="21"/>
      <c r="J36" s="21"/>
      <c r="K36" s="21"/>
      <c r="L36" s="22"/>
      <c r="M36" s="22"/>
      <c r="N36" s="22"/>
      <c r="O36" s="22"/>
      <c r="P36" s="22"/>
    </row>
    <row r="37" spans="2:22" x14ac:dyDescent="0.2">
      <c r="H37" s="21"/>
      <c r="I37" s="21"/>
      <c r="J37" s="21"/>
      <c r="K37" s="21"/>
      <c r="L37" s="21"/>
      <c r="M37" s="21"/>
      <c r="N37" s="21"/>
      <c r="O37" s="21"/>
      <c r="P37" s="23"/>
    </row>
    <row r="38" spans="2:22" x14ac:dyDescent="0.2">
      <c r="H38" s="21"/>
      <c r="I38" s="21"/>
      <c r="J38" s="21"/>
      <c r="K38" s="21"/>
      <c r="L38" s="21"/>
      <c r="M38" s="21"/>
      <c r="N38" s="21"/>
      <c r="O38" s="21"/>
      <c r="P38" s="23"/>
    </row>
    <row r="39" spans="2:22" x14ac:dyDescent="0.2">
      <c r="H39" s="21"/>
      <c r="I39" s="21"/>
      <c r="J39" s="21"/>
      <c r="K39" s="21"/>
      <c r="L39" s="21"/>
      <c r="M39" s="21"/>
      <c r="N39" s="21"/>
      <c r="O39" s="21"/>
      <c r="P39" s="23"/>
    </row>
    <row r="40" spans="2:22" x14ac:dyDescent="0.2">
      <c r="H40" s="21"/>
      <c r="I40" s="21"/>
      <c r="J40" s="21"/>
      <c r="K40" s="21"/>
      <c r="L40" s="21"/>
      <c r="M40" s="21"/>
      <c r="N40" s="21"/>
      <c r="O40" s="21"/>
      <c r="P40" s="23"/>
    </row>
    <row r="41" spans="2:22" x14ac:dyDescent="0.2">
      <c r="B41" s="197"/>
      <c r="C41" s="197"/>
      <c r="D41" s="197"/>
      <c r="E41" s="197"/>
      <c r="F41" s="197"/>
      <c r="G41" s="197"/>
      <c r="H41" s="197"/>
      <c r="I41" s="197"/>
      <c r="J41" s="197"/>
      <c r="K41" s="195"/>
      <c r="L41" s="196"/>
      <c r="M41" s="196"/>
      <c r="N41" s="196"/>
      <c r="O41" s="196"/>
      <c r="P41" s="36"/>
    </row>
    <row r="42" spans="2:22" x14ac:dyDescent="0.2">
      <c r="B42" s="194"/>
      <c r="C42" s="194"/>
      <c r="D42" s="194"/>
      <c r="E42" s="194"/>
      <c r="F42" s="194"/>
      <c r="G42" s="194"/>
      <c r="H42" s="194"/>
      <c r="I42" s="194"/>
      <c r="J42" s="194"/>
      <c r="K42" s="21"/>
      <c r="L42" s="21"/>
      <c r="M42" s="21"/>
      <c r="N42" s="21"/>
      <c r="O42" s="21"/>
      <c r="P42" s="23"/>
    </row>
    <row r="43" spans="2:22" x14ac:dyDescent="0.2">
      <c r="B43" s="194"/>
      <c r="C43" s="194"/>
      <c r="D43" s="194"/>
      <c r="E43" s="194"/>
      <c r="F43" s="194"/>
      <c r="G43" s="194"/>
      <c r="H43" s="194"/>
      <c r="I43" s="194"/>
      <c r="J43" s="194"/>
      <c r="K43" s="21"/>
      <c r="L43" s="21"/>
      <c r="M43" s="21"/>
      <c r="N43" s="21"/>
      <c r="O43" s="21"/>
      <c r="P43" s="23"/>
    </row>
    <row r="44" spans="2:22" x14ac:dyDescent="0.2">
      <c r="B44" s="194"/>
      <c r="C44" s="194"/>
      <c r="D44" s="194"/>
      <c r="E44" s="194"/>
      <c r="F44" s="194"/>
      <c r="G44" s="194"/>
      <c r="H44" s="194"/>
      <c r="I44" s="194"/>
      <c r="J44" s="194"/>
      <c r="K44" s="21"/>
      <c r="L44" s="21"/>
      <c r="M44" s="21"/>
      <c r="N44" s="21"/>
      <c r="O44" s="21"/>
      <c r="P44" s="23"/>
    </row>
    <row r="45" spans="2:22" x14ac:dyDescent="0.2">
      <c r="B45" s="194"/>
      <c r="C45" s="194"/>
      <c r="D45" s="194"/>
      <c r="E45" s="194"/>
      <c r="F45" s="194"/>
      <c r="G45" s="194"/>
      <c r="H45" s="194"/>
      <c r="I45" s="194"/>
      <c r="J45" s="194"/>
      <c r="K45" s="21"/>
      <c r="L45" s="21"/>
      <c r="M45" s="21"/>
      <c r="N45" s="21"/>
      <c r="O45" s="21"/>
      <c r="P45" s="23"/>
    </row>
    <row r="47" spans="2:22" x14ac:dyDescent="0.2">
      <c r="B47" t="s">
        <v>130</v>
      </c>
      <c r="D47" s="41">
        <f>IF(D14&lt;&gt;"",D14-C14,"")</f>
        <v>-9625</v>
      </c>
      <c r="E47" s="41">
        <f t="shared" ref="E47:N47" si="7">IF(E14&lt;&gt;"",E14-D14,"")</f>
        <v>9173</v>
      </c>
      <c r="F47" s="41">
        <f t="shared" si="7"/>
        <v>-13926</v>
      </c>
      <c r="G47" s="41">
        <f t="shared" si="7"/>
        <v>-3026</v>
      </c>
      <c r="H47" s="41">
        <f t="shared" si="7"/>
        <v>-1892</v>
      </c>
      <c r="I47" s="41">
        <f t="shared" si="7"/>
        <v>429</v>
      </c>
      <c r="J47" s="41">
        <f t="shared" si="7"/>
        <v>-7625</v>
      </c>
      <c r="K47" s="41">
        <f t="shared" si="7"/>
        <v>14585</v>
      </c>
      <c r="L47" s="41">
        <f t="shared" si="7"/>
        <v>-1374</v>
      </c>
      <c r="M47" s="41">
        <f t="shared" si="7"/>
        <v>-4196</v>
      </c>
      <c r="N47" s="41">
        <f t="shared" si="7"/>
        <v>-8266</v>
      </c>
    </row>
    <row r="48" spans="2:22" x14ac:dyDescent="0.2">
      <c r="B48" t="s">
        <v>102</v>
      </c>
      <c r="D48" s="76">
        <f>IF(D14&lt;&gt;"",D14/C14-1,"")</f>
        <v>-0.18344864390950499</v>
      </c>
      <c r="E48" s="76">
        <f t="shared" ref="E48:N48" si="8">IF(E14&lt;&gt;"",E14/D14-1,"")</f>
        <v>0.21411231968628908</v>
      </c>
      <c r="F48" s="76">
        <f t="shared" si="8"/>
        <v>-0.26773046236662501</v>
      </c>
      <c r="G48" s="76">
        <f t="shared" si="8"/>
        <v>-7.9445509202131892E-2</v>
      </c>
      <c r="H48" s="76">
        <f t="shared" si="8"/>
        <v>-5.39600148304481E-2</v>
      </c>
      <c r="I48" s="76">
        <f t="shared" si="8"/>
        <v>1.2932983630279393E-2</v>
      </c>
      <c r="J48" s="76">
        <f t="shared" si="8"/>
        <v>-0.22693452380952384</v>
      </c>
      <c r="K48" s="76">
        <f t="shared" si="8"/>
        <v>0.56150144369586141</v>
      </c>
      <c r="L48" s="76">
        <f t="shared" si="8"/>
        <v>-3.3875739644970371E-2</v>
      </c>
      <c r="M48" s="76">
        <f t="shared" si="8"/>
        <v>-0.10707905884754765</v>
      </c>
      <c r="N48" s="76">
        <f t="shared" si="8"/>
        <v>-0.23623892540725921</v>
      </c>
    </row>
    <row r="49" spans="2:15" x14ac:dyDescent="0.2">
      <c r="B49" t="s">
        <v>100</v>
      </c>
      <c r="C49" s="76">
        <f>IF(C14&lt;&gt;"",C14/C15-1,"")</f>
        <v>0.12890524141492388</v>
      </c>
      <c r="D49" s="76">
        <f t="shared" ref="D49:N49" si="9">IF(D14&lt;&gt;"",D14/D15-1,"")</f>
        <v>0.10332217357713103</v>
      </c>
      <c r="E49" s="76">
        <f t="shared" si="9"/>
        <v>0.35044266168185478</v>
      </c>
      <c r="F49" s="76">
        <f t="shared" si="9"/>
        <v>0.13987730061349701</v>
      </c>
      <c r="G49" s="76">
        <f t="shared" si="9"/>
        <v>-3.8354451957497426E-3</v>
      </c>
      <c r="H49" s="76">
        <f t="shared" si="9"/>
        <v>-9.3564694630413947E-2</v>
      </c>
      <c r="I49" s="76">
        <f t="shared" si="9"/>
        <v>0.11442786069651745</v>
      </c>
      <c r="J49" s="76">
        <f t="shared" si="9"/>
        <v>5.4693844404742675E-2</v>
      </c>
      <c r="K49" s="76">
        <f t="shared" si="9"/>
        <v>6.1057918694082502E-2</v>
      </c>
      <c r="L49" s="76">
        <f t="shared" si="9"/>
        <v>1.0985361367294999E-3</v>
      </c>
      <c r="M49" s="76">
        <f t="shared" si="9"/>
        <v>-6.7281548221997167E-2</v>
      </c>
      <c r="N49" s="76">
        <f t="shared" si="9"/>
        <v>-8.5452243249717674E-2</v>
      </c>
      <c r="O49" s="76">
        <f>O14/O15-1</f>
        <v>0.14120992618360972</v>
      </c>
    </row>
    <row r="50" spans="2:15" x14ac:dyDescent="0.2">
      <c r="B50" s="79" t="s">
        <v>101</v>
      </c>
      <c r="C50" s="76">
        <f>IF(C14&lt;&gt;"",C18/C17,"")</f>
        <v>0.89614047552589515</v>
      </c>
      <c r="D50" s="76">
        <f t="shared" ref="D50:N50" si="10">IF(D14&lt;&gt;"",D18/D17,"")</f>
        <v>0.86189210320562937</v>
      </c>
      <c r="E50" s="76">
        <f t="shared" si="10"/>
        <v>0.87073317007346696</v>
      </c>
      <c r="F50" s="76">
        <f t="shared" si="10"/>
        <v>0.86147651938495717</v>
      </c>
      <c r="G50" s="76">
        <f t="shared" si="10"/>
        <v>0.85720226843100189</v>
      </c>
      <c r="H50" s="76">
        <f t="shared" si="10"/>
        <v>0.8528811116005286</v>
      </c>
      <c r="I50" s="76">
        <f t="shared" si="10"/>
        <v>0.86100479432738408</v>
      </c>
      <c r="J50" s="76">
        <f t="shared" si="10"/>
        <v>0.8851388679624328</v>
      </c>
      <c r="K50" s="76">
        <f t="shared" si="10"/>
        <v>0.88260740349370936</v>
      </c>
      <c r="L50" s="76">
        <f t="shared" si="10"/>
        <v>0.88152022315202228</v>
      </c>
      <c r="M50" s="76">
        <f t="shared" si="10"/>
        <v>0.88802660753880269</v>
      </c>
      <c r="N50" s="76">
        <f t="shared" si="10"/>
        <v>0.87114709325009754</v>
      </c>
      <c r="O50" s="76">
        <f t="shared" ref="O50" si="11">O18/O17</f>
        <v>0.87314067831797726</v>
      </c>
    </row>
    <row r="51" spans="2:15" x14ac:dyDescent="0.2">
      <c r="C51">
        <f>1-(D14/C14)</f>
        <v>0.18344864390950499</v>
      </c>
    </row>
  </sheetData>
  <mergeCells count="6">
    <mergeCell ref="B45:J45"/>
    <mergeCell ref="K41:O41"/>
    <mergeCell ref="B42:J42"/>
    <mergeCell ref="B43:J43"/>
    <mergeCell ref="B44:J44"/>
    <mergeCell ref="B41:J41"/>
  </mergeCells>
  <pageMargins left="0.78740157480314965" right="0.78740157480314965" top="0.19685039370078741" bottom="0.19685039370078741" header="0.19685039370078741" footer="0.19685039370078741"/>
  <pageSetup paperSize="9"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AC98"/>
  <sheetViews>
    <sheetView zoomScale="90" zoomScaleNormal="90" workbookViewId="0">
      <selection activeCell="B95" sqref="B95"/>
    </sheetView>
  </sheetViews>
  <sheetFormatPr baseColWidth="10" defaultRowHeight="12.75" x14ac:dyDescent="0.2"/>
  <cols>
    <col min="1" max="1" width="153.7109375" customWidth="1"/>
    <col min="6" max="6" width="23.42578125" customWidth="1"/>
    <col min="9" max="9" width="17.5703125" customWidth="1"/>
  </cols>
  <sheetData>
    <row r="1" spans="1:11" ht="26.25" x14ac:dyDescent="0.4">
      <c r="A1" s="52" t="s">
        <v>90</v>
      </c>
    </row>
    <row r="2" spans="1:11" ht="20.25" customHeight="1" x14ac:dyDescent="0.4">
      <c r="A2" s="52"/>
      <c r="C2" t="s">
        <v>130</v>
      </c>
      <c r="F2">
        <v>-4196</v>
      </c>
    </row>
    <row r="3" spans="1:11" ht="27" customHeight="1" x14ac:dyDescent="0.2">
      <c r="A3" s="86" t="s">
        <v>165</v>
      </c>
      <c r="C3" t="s">
        <v>102</v>
      </c>
      <c r="F3">
        <v>-0.10707905884754765</v>
      </c>
    </row>
    <row r="4" spans="1:11" ht="45.75" customHeight="1" x14ac:dyDescent="0.2">
      <c r="A4" s="86"/>
      <c r="C4" t="s">
        <v>100</v>
      </c>
      <c r="F4">
        <v>-6.7281548221997167E-2</v>
      </c>
      <c r="J4">
        <v>-13926</v>
      </c>
    </row>
    <row r="5" spans="1:11" ht="11.25" customHeight="1" x14ac:dyDescent="0.2">
      <c r="A5" s="99"/>
      <c r="C5" s="108" t="s">
        <v>101</v>
      </c>
      <c r="F5">
        <v>0.88802660753880269</v>
      </c>
      <c r="J5">
        <v>-0.26773046236662501</v>
      </c>
    </row>
    <row r="6" spans="1:11" ht="27" customHeight="1" x14ac:dyDescent="0.2">
      <c r="A6" s="86" t="s">
        <v>163</v>
      </c>
      <c r="J6">
        <v>0.13987730061349701</v>
      </c>
    </row>
    <row r="7" spans="1:11" x14ac:dyDescent="0.2">
      <c r="A7" s="100" t="s">
        <v>164</v>
      </c>
      <c r="J7">
        <v>0.86147651938495717</v>
      </c>
    </row>
    <row r="8" spans="1:11" x14ac:dyDescent="0.2">
      <c r="A8" s="59"/>
    </row>
    <row r="12" spans="1:11" x14ac:dyDescent="0.2">
      <c r="I12">
        <v>3953</v>
      </c>
      <c r="J12">
        <v>28</v>
      </c>
      <c r="K12">
        <f>I12/J12</f>
        <v>141.17857142857142</v>
      </c>
    </row>
    <row r="13" spans="1:11" x14ac:dyDescent="0.2">
      <c r="A13" s="87" t="s">
        <v>108</v>
      </c>
      <c r="I13">
        <v>4152</v>
      </c>
      <c r="J13">
        <v>31</v>
      </c>
      <c r="K13">
        <f>I13/J13</f>
        <v>133.93548387096774</v>
      </c>
    </row>
    <row r="14" spans="1:11" x14ac:dyDescent="0.2">
      <c r="A14" s="85" t="s">
        <v>106</v>
      </c>
    </row>
    <row r="15" spans="1:11" x14ac:dyDescent="0.2">
      <c r="A15" s="85" t="s">
        <v>107</v>
      </c>
    </row>
    <row r="16" spans="1:11" x14ac:dyDescent="0.2">
      <c r="A16" s="84" t="s">
        <v>104</v>
      </c>
    </row>
    <row r="18" spans="1:29" x14ac:dyDescent="0.2">
      <c r="A18" s="87" t="s">
        <v>109</v>
      </c>
    </row>
    <row r="19" spans="1:29" x14ac:dyDescent="0.2">
      <c r="A19" s="87" t="s">
        <v>111</v>
      </c>
    </row>
    <row r="20" spans="1:29" x14ac:dyDescent="0.2">
      <c r="A20" s="87" t="s">
        <v>110</v>
      </c>
    </row>
    <row r="21" spans="1:29" x14ac:dyDescent="0.2">
      <c r="A21" s="87" t="s">
        <v>112</v>
      </c>
    </row>
    <row r="23" spans="1:29" x14ac:dyDescent="0.2">
      <c r="A23" t="s">
        <v>113</v>
      </c>
    </row>
    <row r="24" spans="1:29" x14ac:dyDescent="0.2">
      <c r="A24" s="88" t="s">
        <v>114</v>
      </c>
    </row>
    <row r="25" spans="1:29" x14ac:dyDescent="0.2">
      <c r="A25" s="88" t="s">
        <v>115</v>
      </c>
      <c r="AB25" s="76"/>
      <c r="AC25" s="74"/>
    </row>
    <row r="26" spans="1:29" x14ac:dyDescent="0.2">
      <c r="A26" s="88" t="s">
        <v>116</v>
      </c>
      <c r="AB26" s="76"/>
      <c r="AC26" s="74"/>
    </row>
    <row r="27" spans="1:29" x14ac:dyDescent="0.2">
      <c r="H27" s="94" t="s">
        <v>132</v>
      </c>
      <c r="J27" s="41">
        <v>18118</v>
      </c>
      <c r="AB27" s="76"/>
      <c r="AC27" s="74"/>
    </row>
    <row r="28" spans="1:29" x14ac:dyDescent="0.2">
      <c r="A28" s="93">
        <v>43466</v>
      </c>
      <c r="H28" t="s">
        <v>133</v>
      </c>
      <c r="J28" s="41">
        <v>1736</v>
      </c>
      <c r="AB28" s="76"/>
      <c r="AC28" s="74"/>
    </row>
    <row r="29" spans="1:29" x14ac:dyDescent="0.2">
      <c r="A29" s="90" t="s">
        <v>124</v>
      </c>
      <c r="B29">
        <v>114</v>
      </c>
      <c r="H29" t="s">
        <v>135</v>
      </c>
      <c r="J29" s="41">
        <v>15745</v>
      </c>
      <c r="AB29" s="76"/>
      <c r="AC29" s="74"/>
    </row>
    <row r="30" spans="1:29" x14ac:dyDescent="0.2">
      <c r="A30" s="90" t="s">
        <v>125</v>
      </c>
      <c r="B30">
        <v>122</v>
      </c>
      <c r="H30" s="94" t="s">
        <v>134</v>
      </c>
      <c r="J30" s="41">
        <v>6105</v>
      </c>
    </row>
    <row r="31" spans="1:29" x14ac:dyDescent="0.2">
      <c r="A31" s="90" t="s">
        <v>126</v>
      </c>
      <c r="B31">
        <v>150</v>
      </c>
      <c r="H31" t="s">
        <v>136</v>
      </c>
      <c r="J31" s="41">
        <v>2545</v>
      </c>
    </row>
    <row r="32" spans="1:29" x14ac:dyDescent="0.2">
      <c r="A32" s="90" t="s">
        <v>127</v>
      </c>
      <c r="B32">
        <v>125</v>
      </c>
      <c r="D32" s="95">
        <f>B29+B30+B31+B32</f>
        <v>511</v>
      </c>
      <c r="H32" t="s">
        <v>137</v>
      </c>
      <c r="J32" s="41">
        <v>2758</v>
      </c>
    </row>
    <row r="33" spans="1:11" x14ac:dyDescent="0.2">
      <c r="J33" s="41">
        <f>SUM(J27:J32)</f>
        <v>47007</v>
      </c>
    </row>
    <row r="34" spans="1:11" x14ac:dyDescent="0.2">
      <c r="A34" s="93">
        <v>43497</v>
      </c>
    </row>
    <row r="35" spans="1:11" x14ac:dyDescent="0.2">
      <c r="A35" s="92" t="s">
        <v>124</v>
      </c>
      <c r="B35">
        <v>113</v>
      </c>
    </row>
    <row r="36" spans="1:11" x14ac:dyDescent="0.2">
      <c r="A36" s="92" t="s">
        <v>125</v>
      </c>
      <c r="B36">
        <v>107</v>
      </c>
    </row>
    <row r="37" spans="1:11" x14ac:dyDescent="0.2">
      <c r="A37" s="92" t="s">
        <v>126</v>
      </c>
      <c r="B37">
        <v>146</v>
      </c>
    </row>
    <row r="38" spans="1:11" x14ac:dyDescent="0.2">
      <c r="A38" s="92" t="s">
        <v>127</v>
      </c>
      <c r="B38">
        <v>101</v>
      </c>
      <c r="D38" s="95">
        <f>B35+B36+B37+B38</f>
        <v>467</v>
      </c>
    </row>
    <row r="40" spans="1:11" x14ac:dyDescent="0.2">
      <c r="A40" s="93">
        <v>43525</v>
      </c>
    </row>
    <row r="41" spans="1:11" x14ac:dyDescent="0.2">
      <c r="A41" s="94" t="s">
        <v>124</v>
      </c>
      <c r="B41">
        <v>134</v>
      </c>
      <c r="I41">
        <v>297.33</v>
      </c>
      <c r="J41">
        <v>48217</v>
      </c>
      <c r="K41">
        <f>I41/J41</f>
        <v>6.1664972934857001E-3</v>
      </c>
    </row>
    <row r="42" spans="1:11" x14ac:dyDescent="0.2">
      <c r="A42" s="94" t="s">
        <v>125</v>
      </c>
      <c r="B42">
        <v>146</v>
      </c>
    </row>
    <row r="43" spans="1:11" x14ac:dyDescent="0.2">
      <c r="A43" s="94" t="s">
        <v>126</v>
      </c>
      <c r="B43">
        <v>113</v>
      </c>
      <c r="I43">
        <v>150</v>
      </c>
      <c r="K43">
        <f>I43/$K$41</f>
        <v>24324.99243265059</v>
      </c>
    </row>
    <row r="44" spans="1:11" x14ac:dyDescent="0.2">
      <c r="A44" s="94" t="s">
        <v>127</v>
      </c>
      <c r="B44">
        <v>100</v>
      </c>
      <c r="D44" s="95">
        <f>B41+B42+B43+B44</f>
        <v>493</v>
      </c>
      <c r="I44">
        <v>120</v>
      </c>
      <c r="K44">
        <f>I44/$K$41</f>
        <v>19459.99394612047</v>
      </c>
    </row>
    <row r="46" spans="1:11" x14ac:dyDescent="0.2">
      <c r="A46" s="93">
        <v>43556</v>
      </c>
    </row>
    <row r="47" spans="1:11" x14ac:dyDescent="0.2">
      <c r="A47" s="95" t="s">
        <v>124</v>
      </c>
      <c r="B47">
        <v>120</v>
      </c>
    </row>
    <row r="48" spans="1:11" x14ac:dyDescent="0.2">
      <c r="A48" s="95" t="s">
        <v>125</v>
      </c>
      <c r="B48">
        <v>107</v>
      </c>
    </row>
    <row r="49" spans="1:4" x14ac:dyDescent="0.2">
      <c r="A49" s="95" t="s">
        <v>126</v>
      </c>
      <c r="B49">
        <v>104</v>
      </c>
    </row>
    <row r="50" spans="1:4" x14ac:dyDescent="0.2">
      <c r="A50" s="95" t="s">
        <v>127</v>
      </c>
      <c r="B50">
        <v>94</v>
      </c>
      <c r="D50" s="95">
        <f>B47+B48+B49+B50</f>
        <v>425</v>
      </c>
    </row>
    <row r="52" spans="1:4" x14ac:dyDescent="0.2">
      <c r="A52" s="93">
        <v>43586</v>
      </c>
    </row>
    <row r="53" spans="1:4" x14ac:dyDescent="0.2">
      <c r="A53" s="96" t="s">
        <v>124</v>
      </c>
      <c r="B53">
        <v>118</v>
      </c>
    </row>
    <row r="54" spans="1:4" x14ac:dyDescent="0.2">
      <c r="A54" s="96" t="s">
        <v>125</v>
      </c>
      <c r="B54">
        <v>125</v>
      </c>
    </row>
    <row r="55" spans="1:4" x14ac:dyDescent="0.2">
      <c r="A55" s="96" t="s">
        <v>126</v>
      </c>
      <c r="B55">
        <v>100</v>
      </c>
    </row>
    <row r="56" spans="1:4" x14ac:dyDescent="0.2">
      <c r="A56" s="96" t="s">
        <v>127</v>
      </c>
      <c r="B56">
        <v>103</v>
      </c>
      <c r="D56" s="96">
        <f>B53+B54+B55+B56</f>
        <v>446</v>
      </c>
    </row>
    <row r="58" spans="1:4" x14ac:dyDescent="0.2">
      <c r="A58" s="93">
        <v>43617</v>
      </c>
    </row>
    <row r="59" spans="1:4" x14ac:dyDescent="0.2">
      <c r="A59" s="97" t="s">
        <v>124</v>
      </c>
      <c r="B59">
        <v>93</v>
      </c>
    </row>
    <row r="60" spans="1:4" x14ac:dyDescent="0.2">
      <c r="A60" s="97" t="s">
        <v>125</v>
      </c>
      <c r="B60">
        <v>111</v>
      </c>
    </row>
    <row r="61" spans="1:4" x14ac:dyDescent="0.2">
      <c r="A61" s="97" t="s">
        <v>126</v>
      </c>
      <c r="B61">
        <v>120</v>
      </c>
    </row>
    <row r="62" spans="1:4" x14ac:dyDescent="0.2">
      <c r="A62" s="97" t="s">
        <v>127</v>
      </c>
      <c r="B62">
        <v>82</v>
      </c>
      <c r="D62" s="97">
        <f>B59+B60+B61+B62</f>
        <v>406</v>
      </c>
    </row>
    <row r="64" spans="1:4" x14ac:dyDescent="0.2">
      <c r="A64" s="93">
        <v>43647</v>
      </c>
    </row>
    <row r="65" spans="1:4" x14ac:dyDescent="0.2">
      <c r="A65" s="98" t="s">
        <v>124</v>
      </c>
      <c r="B65">
        <f>28+64</f>
        <v>92</v>
      </c>
    </row>
    <row r="66" spans="1:4" x14ac:dyDescent="0.2">
      <c r="A66" s="98" t="s">
        <v>125</v>
      </c>
      <c r="B66">
        <v>140</v>
      </c>
    </row>
    <row r="67" spans="1:4" x14ac:dyDescent="0.2">
      <c r="A67" s="98" t="s">
        <v>126</v>
      </c>
      <c r="B67">
        <v>91</v>
      </c>
    </row>
    <row r="68" spans="1:4" x14ac:dyDescent="0.2">
      <c r="A68" s="98" t="s">
        <v>127</v>
      </c>
      <c r="B68">
        <v>77</v>
      </c>
      <c r="D68" s="98">
        <f>B65+B66+B67+B68</f>
        <v>400</v>
      </c>
    </row>
    <row r="70" spans="1:4" x14ac:dyDescent="0.2">
      <c r="A70" s="104" t="s">
        <v>142</v>
      </c>
    </row>
    <row r="71" spans="1:4" x14ac:dyDescent="0.2">
      <c r="A71" s="104" t="s">
        <v>124</v>
      </c>
      <c r="B71">
        <v>97</v>
      </c>
    </row>
    <row r="72" spans="1:4" x14ac:dyDescent="0.2">
      <c r="A72" s="104" t="s">
        <v>125</v>
      </c>
      <c r="B72">
        <v>109</v>
      </c>
    </row>
    <row r="73" spans="1:4" x14ac:dyDescent="0.2">
      <c r="A73" s="104" t="s">
        <v>126</v>
      </c>
      <c r="B73">
        <v>59</v>
      </c>
    </row>
    <row r="74" spans="1:4" x14ac:dyDescent="0.2">
      <c r="A74" s="104" t="s">
        <v>127</v>
      </c>
      <c r="B74">
        <v>75</v>
      </c>
      <c r="D74" s="104">
        <f>B71+B72+B73+B74</f>
        <v>340</v>
      </c>
    </row>
    <row r="76" spans="1:4" x14ac:dyDescent="0.2">
      <c r="A76" s="106">
        <v>43709</v>
      </c>
    </row>
    <row r="77" spans="1:4" x14ac:dyDescent="0.2">
      <c r="A77" s="105" t="s">
        <v>124</v>
      </c>
    </row>
    <row r="78" spans="1:4" x14ac:dyDescent="0.2">
      <c r="A78" s="105" t="s">
        <v>125</v>
      </c>
    </row>
    <row r="79" spans="1:4" x14ac:dyDescent="0.2">
      <c r="A79" s="105" t="s">
        <v>126</v>
      </c>
    </row>
    <row r="80" spans="1:4" x14ac:dyDescent="0.2">
      <c r="A80" s="105" t="s">
        <v>127</v>
      </c>
      <c r="D80" s="105">
        <f>B77+B78+B79+B80</f>
        <v>0</v>
      </c>
    </row>
    <row r="82" spans="1:4" x14ac:dyDescent="0.2">
      <c r="A82" s="106">
        <v>43739</v>
      </c>
    </row>
    <row r="83" spans="1:4" x14ac:dyDescent="0.2">
      <c r="A83" s="107" t="s">
        <v>124</v>
      </c>
      <c r="B83">
        <v>120</v>
      </c>
    </row>
    <row r="84" spans="1:4" x14ac:dyDescent="0.2">
      <c r="A84" s="107" t="s">
        <v>125</v>
      </c>
      <c r="B84">
        <v>134</v>
      </c>
    </row>
    <row r="85" spans="1:4" x14ac:dyDescent="0.2">
      <c r="A85" s="107" t="s">
        <v>126</v>
      </c>
      <c r="B85">
        <v>92</v>
      </c>
    </row>
    <row r="86" spans="1:4" x14ac:dyDescent="0.2">
      <c r="A86" s="107" t="s">
        <v>127</v>
      </c>
      <c r="B86">
        <v>77</v>
      </c>
      <c r="D86" s="107">
        <f>B83+B84+B85+B86</f>
        <v>423</v>
      </c>
    </row>
    <row r="88" spans="1:4" x14ac:dyDescent="0.2">
      <c r="A88" s="106">
        <v>43770</v>
      </c>
    </row>
    <row r="89" spans="1:4" x14ac:dyDescent="0.2">
      <c r="A89" s="108" t="s">
        <v>124</v>
      </c>
      <c r="B89">
        <v>157</v>
      </c>
    </row>
    <row r="90" spans="1:4" x14ac:dyDescent="0.2">
      <c r="A90" s="108" t="s">
        <v>125</v>
      </c>
      <c r="B90">
        <v>151</v>
      </c>
    </row>
    <row r="91" spans="1:4" x14ac:dyDescent="0.2">
      <c r="A91" s="108" t="s">
        <v>126</v>
      </c>
      <c r="B91">
        <v>87</v>
      </c>
    </row>
    <row r="92" spans="1:4" x14ac:dyDescent="0.2">
      <c r="A92" s="108" t="s">
        <v>127</v>
      </c>
      <c r="B92">
        <v>114</v>
      </c>
      <c r="D92" s="108">
        <f>B89+B90+B91+B92</f>
        <v>509</v>
      </c>
    </row>
    <row r="94" spans="1:4" x14ac:dyDescent="0.2">
      <c r="A94" s="106">
        <v>43800</v>
      </c>
    </row>
    <row r="95" spans="1:4" x14ac:dyDescent="0.2">
      <c r="A95" s="112" t="s">
        <v>124</v>
      </c>
    </row>
    <row r="96" spans="1:4" x14ac:dyDescent="0.2">
      <c r="A96" s="112" t="s">
        <v>125</v>
      </c>
      <c r="B96">
        <v>136</v>
      </c>
    </row>
    <row r="97" spans="1:4" x14ac:dyDescent="0.2">
      <c r="A97" s="112" t="s">
        <v>126</v>
      </c>
    </row>
    <row r="98" spans="1:4" x14ac:dyDescent="0.2">
      <c r="A98" s="112" t="s">
        <v>127</v>
      </c>
      <c r="B98">
        <v>69</v>
      </c>
      <c r="D98" s="112">
        <f>B95+B96+B97+B98</f>
        <v>205</v>
      </c>
    </row>
  </sheetData>
  <pageMargins left="0.11811023622047245" right="0.31496062992125984" top="0.19685039370078741" bottom="0.19685039370078741" header="0.19685039370078741" footer="0.31496062992125984"/>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C48"/>
  <sheetViews>
    <sheetView topLeftCell="A2" workbookViewId="0">
      <selection activeCell="M58" sqref="M58:N58"/>
    </sheetView>
  </sheetViews>
  <sheetFormatPr baseColWidth="10" defaultRowHeight="12.75" x14ac:dyDescent="0.2"/>
  <cols>
    <col min="1" max="1" width="25.42578125" customWidth="1"/>
  </cols>
  <sheetData>
    <row r="1" spans="1:10" ht="26.25" hidden="1" x14ac:dyDescent="0.4">
      <c r="A1" s="52" t="s">
        <v>90</v>
      </c>
    </row>
    <row r="2" spans="1:10" s="73" customFormat="1" ht="25.5" x14ac:dyDescent="0.35">
      <c r="A2" s="201" t="s">
        <v>36</v>
      </c>
      <c r="B2" s="201"/>
      <c r="C2" s="201"/>
      <c r="D2" s="201"/>
      <c r="E2" s="201"/>
      <c r="F2" s="201"/>
      <c r="G2" s="201"/>
      <c r="H2" s="201"/>
      <c r="I2" s="201"/>
      <c r="J2" s="201"/>
    </row>
    <row r="4" spans="1:10" ht="41.25" customHeight="1" x14ac:dyDescent="0.2">
      <c r="A4" s="24" t="s">
        <v>37</v>
      </c>
      <c r="B4" s="204" t="s">
        <v>38</v>
      </c>
      <c r="C4" s="205"/>
      <c r="D4" s="205"/>
      <c r="E4" s="205"/>
      <c r="F4" s="205"/>
      <c r="G4" s="205"/>
      <c r="H4" s="205"/>
      <c r="I4" s="205"/>
      <c r="J4" s="205"/>
    </row>
    <row r="5" spans="1:10" ht="52.5" customHeight="1" x14ac:dyDescent="0.2">
      <c r="A5" s="24" t="s">
        <v>39</v>
      </c>
      <c r="B5" s="199" t="s">
        <v>40</v>
      </c>
      <c r="C5" s="199"/>
      <c r="D5" s="199"/>
      <c r="E5" s="199"/>
      <c r="F5" s="199"/>
      <c r="G5" s="199"/>
      <c r="H5" s="199"/>
      <c r="I5" s="199"/>
      <c r="J5" s="199"/>
    </row>
    <row r="6" spans="1:10" ht="63" customHeight="1" x14ac:dyDescent="0.2">
      <c r="A6" s="24" t="s">
        <v>41</v>
      </c>
      <c r="B6" s="202" t="s">
        <v>42</v>
      </c>
      <c r="C6" s="203"/>
      <c r="D6" s="203"/>
      <c r="E6" s="203"/>
      <c r="F6" s="203"/>
      <c r="G6" s="203"/>
      <c r="H6" s="203"/>
      <c r="I6" s="203"/>
      <c r="J6" s="203"/>
    </row>
    <row r="7" spans="1:10" ht="30.75" customHeight="1" x14ac:dyDescent="0.2">
      <c r="A7" s="24" t="s">
        <v>43</v>
      </c>
      <c r="B7" s="202" t="s">
        <v>44</v>
      </c>
      <c r="C7" s="202"/>
      <c r="D7" s="202"/>
      <c r="E7" s="202"/>
      <c r="F7" s="202"/>
      <c r="G7" s="202"/>
      <c r="H7" s="202"/>
      <c r="I7" s="202"/>
      <c r="J7" s="202"/>
    </row>
    <row r="8" spans="1:10" x14ac:dyDescent="0.2">
      <c r="A8" s="24" t="s">
        <v>45</v>
      </c>
      <c r="B8" s="198" t="s">
        <v>46</v>
      </c>
      <c r="C8" s="198"/>
      <c r="D8" s="198"/>
      <c r="E8" s="198"/>
      <c r="F8" s="198"/>
      <c r="G8" s="198"/>
      <c r="H8" s="198"/>
      <c r="I8" s="198"/>
      <c r="J8" s="198"/>
    </row>
    <row r="9" spans="1:10" ht="89.25" customHeight="1" x14ac:dyDescent="0.2">
      <c r="A9" s="24" t="s">
        <v>47</v>
      </c>
      <c r="B9" s="199" t="s">
        <v>57</v>
      </c>
      <c r="C9" s="200"/>
      <c r="D9" s="200"/>
      <c r="E9" s="200"/>
      <c r="F9" s="200"/>
      <c r="G9" s="200"/>
      <c r="H9" s="200"/>
      <c r="I9" s="200"/>
      <c r="J9" s="200"/>
    </row>
    <row r="10" spans="1:10" ht="48.75" customHeight="1" x14ac:dyDescent="0.2">
      <c r="A10" s="24" t="s">
        <v>5</v>
      </c>
      <c r="B10" s="198" t="s">
        <v>48</v>
      </c>
      <c r="C10" s="198"/>
      <c r="D10" s="198"/>
      <c r="E10" s="198"/>
      <c r="F10" s="198"/>
      <c r="G10" s="198"/>
      <c r="H10" s="198"/>
      <c r="I10" s="198"/>
      <c r="J10" s="198"/>
    </row>
    <row r="11" spans="1:10" ht="28.5" customHeight="1" x14ac:dyDescent="0.2">
      <c r="A11" s="24" t="s">
        <v>49</v>
      </c>
      <c r="B11" s="202" t="s">
        <v>50</v>
      </c>
      <c r="C11" s="203"/>
      <c r="D11" s="203"/>
      <c r="E11" s="203"/>
      <c r="F11" s="203"/>
      <c r="G11" s="203"/>
      <c r="H11" s="203"/>
      <c r="I11" s="203"/>
      <c r="J11" s="203"/>
    </row>
    <row r="12" spans="1:10" ht="26.25" customHeight="1" x14ac:dyDescent="0.2">
      <c r="A12" t="s">
        <v>6</v>
      </c>
      <c r="B12" s="202" t="s">
        <v>51</v>
      </c>
      <c r="C12" s="203"/>
      <c r="D12" s="203"/>
      <c r="E12" s="203"/>
      <c r="F12" s="203"/>
      <c r="G12" s="203"/>
      <c r="H12" s="203"/>
      <c r="I12" s="203"/>
      <c r="J12" s="203"/>
    </row>
    <row r="19" spans="2:29" x14ac:dyDescent="0.2">
      <c r="C19" s="62"/>
    </row>
    <row r="20" spans="2:29" x14ac:dyDescent="0.2">
      <c r="B20" s="77"/>
    </row>
    <row r="21" spans="2:29" x14ac:dyDescent="0.2">
      <c r="B21" s="77"/>
    </row>
    <row r="23" spans="2:29" x14ac:dyDescent="0.2">
      <c r="AB23" s="76"/>
      <c r="AC23" s="74"/>
    </row>
    <row r="24" spans="2:29" x14ac:dyDescent="0.2">
      <c r="W24" s="186"/>
      <c r="X24" s="186"/>
      <c r="Y24" t="s">
        <v>15</v>
      </c>
      <c r="AB24" s="76"/>
      <c r="AC24" s="74"/>
    </row>
    <row r="25" spans="2:29" x14ac:dyDescent="0.2">
      <c r="W25" s="186"/>
      <c r="X25" s="186"/>
      <c r="Y25" s="48" t="e">
        <f>W25/$T$13</f>
        <v>#DIV/0!</v>
      </c>
      <c r="AB25" s="76"/>
      <c r="AC25" s="74"/>
    </row>
    <row r="26" spans="2:29" x14ac:dyDescent="0.2">
      <c r="W26" s="186"/>
      <c r="X26" s="186"/>
      <c r="Y26" s="48" t="e">
        <f t="shared" ref="Y26:Y31" si="0">W26/$T$13</f>
        <v>#DIV/0!</v>
      </c>
      <c r="AB26" s="76"/>
      <c r="AC26" s="74"/>
    </row>
    <row r="27" spans="2:29" x14ac:dyDescent="0.2">
      <c r="W27" s="186"/>
      <c r="X27" s="186"/>
      <c r="Y27" s="48" t="e">
        <f t="shared" si="0"/>
        <v>#DIV/0!</v>
      </c>
      <c r="AB27" s="76"/>
      <c r="AC27" s="74"/>
    </row>
    <row r="28" spans="2:29" x14ac:dyDescent="0.2">
      <c r="W28" s="186"/>
      <c r="X28" s="186"/>
      <c r="Y28" s="48" t="e">
        <f t="shared" si="0"/>
        <v>#DIV/0!</v>
      </c>
    </row>
    <row r="29" spans="2:29" x14ac:dyDescent="0.2">
      <c r="W29" s="186"/>
      <c r="X29" s="186"/>
      <c r="Y29" s="48" t="e">
        <f t="shared" si="0"/>
        <v>#DIV/0!</v>
      </c>
    </row>
    <row r="30" spans="2:29" x14ac:dyDescent="0.2">
      <c r="W30" s="186"/>
      <c r="X30" s="186"/>
      <c r="Y30" s="48" t="e">
        <f t="shared" si="0"/>
        <v>#DIV/0!</v>
      </c>
    </row>
    <row r="31" spans="2:29" x14ac:dyDescent="0.2">
      <c r="W31" s="186"/>
      <c r="X31" s="186"/>
      <c r="Y31" s="48" t="e">
        <f t="shared" si="0"/>
        <v>#DIV/0!</v>
      </c>
    </row>
    <row r="39" spans="15:16" x14ac:dyDescent="0.2">
      <c r="O39" s="50"/>
    </row>
    <row r="44" spans="15:16" x14ac:dyDescent="0.2">
      <c r="P44" s="51"/>
    </row>
    <row r="45" spans="15:16" x14ac:dyDescent="0.2">
      <c r="P45" s="51"/>
    </row>
    <row r="46" spans="15:16" x14ac:dyDescent="0.2">
      <c r="P46" s="51"/>
    </row>
    <row r="47" spans="15:16" x14ac:dyDescent="0.2">
      <c r="P47" s="51"/>
    </row>
    <row r="48" spans="15:16" x14ac:dyDescent="0.2">
      <c r="P48" s="51"/>
    </row>
  </sheetData>
  <mergeCells count="18">
    <mergeCell ref="B8:J8"/>
    <mergeCell ref="B9:J9"/>
    <mergeCell ref="A2:J2"/>
    <mergeCell ref="W29:X29"/>
    <mergeCell ref="W30:X30"/>
    <mergeCell ref="B10:J10"/>
    <mergeCell ref="B11:J11"/>
    <mergeCell ref="B12:J12"/>
    <mergeCell ref="B4:J4"/>
    <mergeCell ref="B5:J5"/>
    <mergeCell ref="B6:J6"/>
    <mergeCell ref="B7:J7"/>
    <mergeCell ref="W31:X31"/>
    <mergeCell ref="W24:X24"/>
    <mergeCell ref="W25:X25"/>
    <mergeCell ref="W26:X26"/>
    <mergeCell ref="W27:X27"/>
    <mergeCell ref="W28:X28"/>
  </mergeCells>
  <pageMargins left="0.78740157480314965" right="0.78740157480314965" top="0.19685039370078741" bottom="0.19685039370078741" header="0.19685039370078741"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3:C16"/>
  <sheetViews>
    <sheetView workbookViewId="0">
      <selection activeCell="E22" sqref="E22"/>
    </sheetView>
  </sheetViews>
  <sheetFormatPr baseColWidth="10" defaultRowHeight="12.75" x14ac:dyDescent="0.2"/>
  <cols>
    <col min="1" max="1" width="61.28515625" bestFit="1" customWidth="1"/>
    <col min="2" max="2" width="16.28515625" customWidth="1"/>
  </cols>
  <sheetData>
    <row r="3" spans="1:3" x14ac:dyDescent="0.2">
      <c r="A3" s="108" t="s">
        <v>151</v>
      </c>
    </row>
    <row r="4" spans="1:3" x14ac:dyDescent="0.2">
      <c r="A4" s="108" t="s">
        <v>149</v>
      </c>
      <c r="B4" s="62">
        <v>43770</v>
      </c>
      <c r="C4" s="62">
        <v>43800</v>
      </c>
    </row>
    <row r="5" spans="1:3" x14ac:dyDescent="0.2">
      <c r="A5" s="112" t="s">
        <v>150</v>
      </c>
      <c r="B5">
        <v>499</v>
      </c>
      <c r="C5">
        <v>441</v>
      </c>
    </row>
    <row r="6" spans="1:3" x14ac:dyDescent="0.2">
      <c r="A6" s="113" t="s">
        <v>152</v>
      </c>
      <c r="B6">
        <v>1018</v>
      </c>
      <c r="C6">
        <v>657</v>
      </c>
    </row>
    <row r="7" spans="1:3" x14ac:dyDescent="0.2">
      <c r="A7" s="113" t="s">
        <v>121</v>
      </c>
      <c r="B7">
        <v>2106</v>
      </c>
      <c r="C7">
        <v>1907</v>
      </c>
    </row>
    <row r="8" spans="1:3" x14ac:dyDescent="0.2">
      <c r="A8" s="108" t="s">
        <v>153</v>
      </c>
      <c r="B8">
        <v>1543</v>
      </c>
      <c r="C8">
        <v>1036</v>
      </c>
    </row>
    <row r="9" spans="1:3" x14ac:dyDescent="0.2">
      <c r="A9" s="114" t="s">
        <v>154</v>
      </c>
      <c r="B9">
        <v>1537</v>
      </c>
      <c r="C9">
        <v>1162</v>
      </c>
    </row>
    <row r="10" spans="1:3" x14ac:dyDescent="0.2">
      <c r="A10" s="113" t="s">
        <v>155</v>
      </c>
      <c r="B10">
        <v>686</v>
      </c>
      <c r="C10">
        <v>546</v>
      </c>
    </row>
    <row r="11" spans="1:3" x14ac:dyDescent="0.2">
      <c r="A11" s="113" t="s">
        <v>156</v>
      </c>
      <c r="B11">
        <v>392</v>
      </c>
      <c r="C11">
        <v>44</v>
      </c>
    </row>
    <row r="12" spans="1:3" x14ac:dyDescent="0.2">
      <c r="A12" s="113" t="s">
        <v>157</v>
      </c>
      <c r="B12">
        <v>377</v>
      </c>
      <c r="C12">
        <v>226</v>
      </c>
    </row>
    <row r="13" spans="1:3" x14ac:dyDescent="0.2">
      <c r="A13" s="113" t="s">
        <v>158</v>
      </c>
      <c r="B13">
        <v>610</v>
      </c>
      <c r="C13">
        <v>398</v>
      </c>
    </row>
    <row r="14" spans="1:3" x14ac:dyDescent="0.2">
      <c r="A14" s="113" t="s">
        <v>159</v>
      </c>
      <c r="B14">
        <v>673</v>
      </c>
      <c r="C14">
        <v>541</v>
      </c>
    </row>
    <row r="15" spans="1:3" x14ac:dyDescent="0.2">
      <c r="A15" s="113" t="s">
        <v>160</v>
      </c>
      <c r="B15">
        <v>86</v>
      </c>
      <c r="C15">
        <v>67</v>
      </c>
    </row>
    <row r="16" spans="1:3" x14ac:dyDescent="0.2">
      <c r="A16" s="113" t="s">
        <v>161</v>
      </c>
      <c r="B16">
        <v>282</v>
      </c>
      <c r="C16">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8"/>
  <sheetViews>
    <sheetView showGridLines="0" topLeftCell="A11" zoomScale="90" zoomScaleNormal="90" workbookViewId="0">
      <selection activeCell="AF53" sqref="AF53"/>
    </sheetView>
  </sheetViews>
  <sheetFormatPr baseColWidth="10" defaultColWidth="4.7109375" defaultRowHeight="12.75" x14ac:dyDescent="0.2"/>
  <cols>
    <col min="1" max="2" width="4.7109375" customWidth="1"/>
    <col min="4" max="4" width="5.5703125" bestFit="1" customWidth="1"/>
    <col min="8" max="8" width="6.140625" bestFit="1" customWidth="1"/>
    <col min="11" max="11" width="5.5703125" bestFit="1" customWidth="1"/>
    <col min="15" max="15" width="6.7109375" bestFit="1" customWidth="1"/>
    <col min="16" max="16" width="7.5703125" bestFit="1" customWidth="1"/>
    <col min="20" max="20" width="6" bestFit="1" customWidth="1"/>
    <col min="21" max="21" width="5.5703125" customWidth="1"/>
    <col min="22" max="22" width="6.7109375" bestFit="1" customWidth="1"/>
    <col min="23" max="23" width="8.5703125" bestFit="1" customWidth="1"/>
    <col min="24" max="24" width="6.85546875" customWidth="1"/>
    <col min="25" max="25" width="16.85546875" customWidth="1"/>
    <col min="26" max="26" width="1.5703125" customWidth="1"/>
    <col min="30" max="30" width="8.42578125" bestFit="1" customWidth="1"/>
    <col min="36" max="36" width="10.140625" customWidth="1"/>
    <col min="37" max="37" width="19.140625" customWidth="1"/>
    <col min="40" max="40" width="5.5703125" bestFit="1" customWidth="1"/>
  </cols>
  <sheetData>
    <row r="1" spans="1:37" ht="26.25" hidden="1" x14ac:dyDescent="0.4">
      <c r="A1" s="52" t="s">
        <v>90</v>
      </c>
    </row>
    <row r="9" spans="1:37" x14ac:dyDescent="0.2">
      <c r="AJ9">
        <f>AC13/31</f>
        <v>1264.0645161290322</v>
      </c>
    </row>
    <row r="10" spans="1:37" ht="15.75" x14ac:dyDescent="0.25">
      <c r="B10" s="4" t="s">
        <v>0</v>
      </c>
      <c r="C10" s="5"/>
      <c r="D10" s="5"/>
      <c r="E10" s="5"/>
      <c r="F10" s="5"/>
      <c r="G10" s="5"/>
      <c r="H10" s="5"/>
      <c r="I10" s="5"/>
      <c r="J10" s="5"/>
      <c r="K10" s="5"/>
      <c r="L10" s="5"/>
      <c r="M10" s="5"/>
      <c r="N10" s="5"/>
      <c r="O10" s="5"/>
      <c r="P10" s="5"/>
      <c r="Q10" s="5"/>
      <c r="R10" s="5"/>
      <c r="S10" s="5"/>
      <c r="T10" s="5"/>
      <c r="U10" s="5"/>
      <c r="V10" s="5"/>
      <c r="W10" s="5"/>
      <c r="X10" s="5"/>
      <c r="Y10" s="5"/>
      <c r="AJ10">
        <f>T13/28</f>
        <v>939.75</v>
      </c>
    </row>
    <row r="11" spans="1:37" ht="7.5" customHeight="1" x14ac:dyDescent="0.25">
      <c r="B11" s="2"/>
      <c r="C11" s="2"/>
      <c r="D11" s="2"/>
      <c r="E11" s="3"/>
      <c r="F11" s="1"/>
      <c r="G11" s="1"/>
      <c r="H11" s="1"/>
      <c r="I11" s="1"/>
      <c r="J11" s="1"/>
      <c r="K11" s="1"/>
      <c r="L11" s="1"/>
      <c r="M11" s="1"/>
      <c r="N11" s="1"/>
      <c r="O11" s="1"/>
      <c r="P11" s="1"/>
      <c r="Q11" s="1"/>
      <c r="R11" s="1"/>
      <c r="S11" s="1"/>
      <c r="T11" s="1"/>
      <c r="U11" s="1"/>
      <c r="V11" s="1"/>
      <c r="W11" s="1"/>
      <c r="X11" s="1"/>
      <c r="Y11" s="1"/>
    </row>
    <row r="12" spans="1:37" ht="15" customHeight="1" x14ac:dyDescent="0.25">
      <c r="B12" s="128" t="s">
        <v>12</v>
      </c>
      <c r="C12" s="129"/>
      <c r="D12" s="129"/>
      <c r="E12" s="129"/>
      <c r="F12" s="129"/>
      <c r="G12" s="129"/>
      <c r="H12" s="129"/>
      <c r="I12" s="129"/>
      <c r="J12" s="129"/>
      <c r="K12" s="129"/>
      <c r="L12" s="129"/>
      <c r="M12" s="129"/>
      <c r="N12" s="129"/>
      <c r="O12" s="129"/>
      <c r="P12" s="129"/>
      <c r="Q12" s="129"/>
      <c r="R12" s="129"/>
      <c r="S12" s="129"/>
      <c r="T12" s="212" t="s">
        <v>166</v>
      </c>
      <c r="U12" s="212"/>
      <c r="V12" s="212"/>
      <c r="W12" s="212" t="s">
        <v>167</v>
      </c>
      <c r="X12" s="212"/>
      <c r="Y12" s="224" t="s">
        <v>168</v>
      </c>
      <c r="Z12" s="213" t="s">
        <v>169</v>
      </c>
      <c r="AA12" s="206"/>
      <c r="AB12" s="214"/>
      <c r="AD12" s="76">
        <f>T13/AC13-1</f>
        <v>-0.32851018220793138</v>
      </c>
      <c r="AE12" s="76"/>
      <c r="AF12" s="76"/>
      <c r="AG12" s="76"/>
    </row>
    <row r="13" spans="1:37" x14ac:dyDescent="0.2">
      <c r="B13" s="130" t="s">
        <v>1</v>
      </c>
      <c r="C13" s="130"/>
      <c r="D13" s="130"/>
      <c r="E13" s="130"/>
      <c r="F13" s="130"/>
      <c r="G13" s="130"/>
      <c r="H13" s="130"/>
      <c r="I13" s="130"/>
      <c r="J13" s="130"/>
      <c r="K13" s="130"/>
      <c r="L13" s="130"/>
      <c r="M13" s="130"/>
      <c r="N13" s="130"/>
      <c r="O13" s="130"/>
      <c r="P13" s="130"/>
      <c r="Q13" s="130"/>
      <c r="R13" s="130"/>
      <c r="S13" s="130"/>
      <c r="T13" s="133">
        <v>26313</v>
      </c>
      <c r="U13" s="134"/>
      <c r="V13" s="135"/>
      <c r="W13" s="210">
        <v>556</v>
      </c>
      <c r="X13" s="211"/>
      <c r="Y13" s="218">
        <f>T13+W13-Z13</f>
        <v>26724</v>
      </c>
      <c r="Z13" s="215">
        <v>145</v>
      </c>
      <c r="AA13" s="216"/>
      <c r="AB13" s="217"/>
      <c r="AC13" s="133">
        <v>39186</v>
      </c>
      <c r="AD13" s="134"/>
      <c r="AE13" s="134"/>
      <c r="AF13" s="134"/>
      <c r="AG13" s="135"/>
      <c r="AJ13" s="41">
        <f>T13-AC13</f>
        <v>-12873</v>
      </c>
      <c r="AK13" s="76">
        <f>T13/AC13-1</f>
        <v>-0.32851018220793138</v>
      </c>
    </row>
    <row r="14" spans="1:37" x14ac:dyDescent="0.2">
      <c r="B14" s="130" t="s">
        <v>17</v>
      </c>
      <c r="C14" s="130"/>
      <c r="D14" s="130"/>
      <c r="E14" s="130"/>
      <c r="F14" s="130"/>
      <c r="G14" s="130"/>
      <c r="H14" s="130"/>
      <c r="I14" s="130"/>
      <c r="J14" s="130"/>
      <c r="K14" s="130"/>
      <c r="L14" s="130"/>
      <c r="M14" s="130"/>
      <c r="N14" s="130"/>
      <c r="O14" s="130"/>
      <c r="P14" s="130"/>
      <c r="Q14" s="130"/>
      <c r="R14" s="130"/>
      <c r="S14" s="130"/>
      <c r="T14" s="133">
        <v>20295</v>
      </c>
      <c r="U14" s="134"/>
      <c r="V14" s="135"/>
      <c r="W14" s="210">
        <v>310</v>
      </c>
      <c r="X14" s="211"/>
      <c r="Y14" s="218">
        <f>T14+W14-Z14</f>
        <v>20504</v>
      </c>
      <c r="Z14" s="215">
        <v>101</v>
      </c>
      <c r="AA14" s="216"/>
      <c r="AB14" s="217"/>
      <c r="AC14" s="133">
        <v>28680</v>
      </c>
      <c r="AD14" s="134"/>
      <c r="AE14" s="134"/>
      <c r="AF14" s="134"/>
      <c r="AG14" s="135"/>
    </row>
    <row r="15" spans="1:37" x14ac:dyDescent="0.2">
      <c r="B15" s="145" t="s">
        <v>13</v>
      </c>
      <c r="C15" s="145"/>
      <c r="D15" s="145"/>
      <c r="E15" s="145"/>
      <c r="F15" s="145"/>
      <c r="G15" s="145"/>
      <c r="H15" s="145"/>
      <c r="I15" s="145"/>
      <c r="J15" s="145"/>
      <c r="K15" s="145"/>
      <c r="L15" s="145"/>
      <c r="M15" s="145"/>
      <c r="N15" s="145"/>
      <c r="O15" s="145"/>
      <c r="P15" s="145"/>
      <c r="Q15" s="145"/>
      <c r="R15" s="145"/>
      <c r="S15" s="145"/>
      <c r="T15" s="133">
        <v>17598</v>
      </c>
      <c r="U15" s="134"/>
      <c r="V15" s="135"/>
      <c r="W15" s="210">
        <v>287</v>
      </c>
      <c r="X15" s="211"/>
      <c r="Y15" s="218">
        <f>T15+W15-Z15</f>
        <v>17862</v>
      </c>
      <c r="Z15" s="215">
        <v>23</v>
      </c>
      <c r="AA15" s="216"/>
      <c r="AB15" s="217"/>
      <c r="AC15" s="133">
        <v>25282</v>
      </c>
      <c r="AD15" s="134"/>
      <c r="AE15" s="134"/>
      <c r="AF15" s="134"/>
      <c r="AG15" s="135"/>
    </row>
    <row r="16" spans="1:37" x14ac:dyDescent="0.2">
      <c r="B16" s="145" t="s">
        <v>2</v>
      </c>
      <c r="C16" s="145"/>
      <c r="D16" s="145"/>
      <c r="E16" s="145"/>
      <c r="F16" s="145"/>
      <c r="G16" s="145"/>
      <c r="H16" s="145"/>
      <c r="I16" s="145"/>
      <c r="J16" s="145"/>
      <c r="K16" s="145"/>
      <c r="L16" s="145"/>
      <c r="M16" s="145"/>
      <c r="N16" s="145"/>
      <c r="O16" s="145"/>
      <c r="P16" s="145"/>
      <c r="Q16" s="145"/>
      <c r="R16" s="145"/>
      <c r="S16" s="145"/>
      <c r="T16" s="133">
        <v>72713</v>
      </c>
      <c r="U16" s="134"/>
      <c r="V16" s="135"/>
      <c r="W16" s="210">
        <v>1820</v>
      </c>
      <c r="X16" s="211"/>
      <c r="Y16" s="219">
        <f>T16+W16-Z16</f>
        <v>73867</v>
      </c>
      <c r="Z16" s="215">
        <f>4.44*150</f>
        <v>666.00000000000011</v>
      </c>
      <c r="AA16" s="216"/>
      <c r="AB16" s="217"/>
      <c r="AC16" s="133">
        <v>115091</v>
      </c>
      <c r="AD16" s="134"/>
      <c r="AE16" s="134"/>
      <c r="AF16" s="134"/>
      <c r="AG16" s="135"/>
    </row>
    <row r="17" spans="2:40" x14ac:dyDescent="0.2">
      <c r="B17" s="145" t="s">
        <v>3</v>
      </c>
      <c r="C17" s="145"/>
      <c r="D17" s="145"/>
      <c r="E17" s="145"/>
      <c r="F17" s="145"/>
      <c r="G17" s="145"/>
      <c r="H17" s="145"/>
      <c r="I17" s="145"/>
      <c r="J17" s="145"/>
      <c r="K17" s="145"/>
      <c r="L17" s="145"/>
      <c r="M17" s="145"/>
      <c r="N17" s="145"/>
      <c r="O17" s="145"/>
      <c r="P17" s="145"/>
      <c r="Q17" s="145"/>
      <c r="R17" s="145"/>
      <c r="S17" s="145"/>
      <c r="T17" s="207">
        <v>1.8750000000000001E-3</v>
      </c>
      <c r="U17" s="208"/>
      <c r="V17" s="209"/>
      <c r="W17" s="207">
        <v>2.1759259259259258E-3</v>
      </c>
      <c r="X17" s="208"/>
      <c r="Y17" s="220">
        <f>((T17*T13)+(W17*W13)-(Z17*Z13))/Y13</f>
        <v>1.8745413506793727E-3</v>
      </c>
      <c r="Z17" s="207">
        <v>3.1134259259259257E-3</v>
      </c>
      <c r="AA17" s="208"/>
      <c r="AB17" s="209"/>
      <c r="AC17" s="136">
        <v>2.1180555555555553E-3</v>
      </c>
      <c r="AD17" s="137"/>
      <c r="AE17" s="137"/>
      <c r="AF17" s="137"/>
      <c r="AG17" s="138"/>
    </row>
    <row r="18" spans="2:40" x14ac:dyDescent="0.2">
      <c r="B18" s="145" t="s">
        <v>18</v>
      </c>
      <c r="C18" s="145"/>
      <c r="D18" s="145"/>
      <c r="E18" s="145"/>
      <c r="F18" s="145"/>
      <c r="G18" s="145"/>
      <c r="H18" s="145"/>
      <c r="I18" s="145"/>
      <c r="J18" s="145"/>
      <c r="K18" s="145"/>
      <c r="L18" s="145"/>
      <c r="M18" s="145"/>
      <c r="N18" s="145"/>
      <c r="O18" s="145"/>
      <c r="P18" s="145"/>
      <c r="Q18" s="145"/>
      <c r="R18" s="145"/>
      <c r="S18" s="145"/>
      <c r="T18" s="139">
        <f>T16/T13</f>
        <v>2.7633869190134153</v>
      </c>
      <c r="U18" s="140"/>
      <c r="V18" s="141"/>
      <c r="W18" s="139">
        <f>W16/W13</f>
        <v>3.2733812949640289</v>
      </c>
      <c r="X18" s="140"/>
      <c r="Y18" s="111">
        <f>Y16/Y13</f>
        <v>2.7640697500374194</v>
      </c>
      <c r="Z18" s="139">
        <f>Z16/Z13</f>
        <v>4.5931034482758628</v>
      </c>
      <c r="AA18" s="140"/>
      <c r="AB18" s="141"/>
      <c r="AC18" s="139">
        <v>2.9370438421885368</v>
      </c>
      <c r="AD18" s="140"/>
      <c r="AE18" s="140"/>
      <c r="AF18" s="140"/>
      <c r="AG18" s="141"/>
    </row>
    <row r="19" spans="2:40" ht="13.5" thickBot="1" x14ac:dyDescent="0.25">
      <c r="B19" s="147" t="s">
        <v>56</v>
      </c>
      <c r="C19" s="147"/>
      <c r="D19" s="147"/>
      <c r="E19" s="147"/>
      <c r="F19" s="147"/>
      <c r="G19" s="147"/>
      <c r="H19" s="147"/>
      <c r="I19" s="147"/>
      <c r="J19" s="147"/>
      <c r="K19" s="147"/>
      <c r="L19" s="147"/>
      <c r="M19" s="147"/>
      <c r="N19" s="147"/>
      <c r="O19" s="147"/>
      <c r="P19" s="147"/>
      <c r="Q19" s="147"/>
      <c r="R19" s="147"/>
      <c r="S19" s="147"/>
      <c r="T19" s="142">
        <v>0.62160000000000004</v>
      </c>
      <c r="U19" s="143"/>
      <c r="V19" s="144"/>
      <c r="W19" s="142">
        <v>0.31290000000000001</v>
      </c>
      <c r="X19" s="143"/>
      <c r="Y19" s="221">
        <f>((T13*T19)+W19*W13-Z19*Z13)/Y13</f>
        <v>0.61712800104774734</v>
      </c>
      <c r="Z19" s="142">
        <v>0.2621</v>
      </c>
      <c r="AA19" s="143"/>
      <c r="AB19" s="144"/>
      <c r="AC19" s="142">
        <v>0.60309999999999997</v>
      </c>
      <c r="AD19" s="143"/>
      <c r="AE19" s="143"/>
      <c r="AF19" s="143"/>
      <c r="AG19" s="144"/>
    </row>
    <row r="20" spans="2:40" ht="15.75" x14ac:dyDescent="0.25">
      <c r="B20" s="6" t="s">
        <v>4</v>
      </c>
      <c r="C20" s="7"/>
      <c r="D20" s="7"/>
      <c r="E20" s="7"/>
      <c r="F20" s="7"/>
      <c r="G20" s="7"/>
      <c r="H20" s="7"/>
      <c r="I20" s="7"/>
      <c r="J20" s="7"/>
      <c r="K20" s="7"/>
      <c r="L20" s="7"/>
      <c r="M20" s="7"/>
      <c r="N20" s="7"/>
      <c r="O20" s="7"/>
      <c r="P20" s="7"/>
      <c r="Q20" s="7"/>
      <c r="R20" s="7"/>
      <c r="S20" s="7"/>
      <c r="T20" s="7"/>
      <c r="U20" s="7"/>
      <c r="V20" s="7"/>
      <c r="W20" s="7"/>
      <c r="X20" s="7"/>
      <c r="Y20" s="7"/>
    </row>
    <row r="21" spans="2:40" ht="7.5" customHeight="1" x14ac:dyDescent="0.2"/>
    <row r="22" spans="2:40" ht="14.25" customHeight="1" x14ac:dyDescent="0.25">
      <c r="L22" s="28" t="s">
        <v>14</v>
      </c>
      <c r="M22" s="29"/>
      <c r="N22" s="29"/>
      <c r="O22" s="29"/>
      <c r="P22" s="29"/>
      <c r="Q22" s="29"/>
      <c r="R22" s="29"/>
      <c r="S22" s="29"/>
      <c r="T22" s="148" t="s">
        <v>1</v>
      </c>
      <c r="U22" s="148"/>
      <c r="V22" s="148"/>
      <c r="W22" s="148" t="s">
        <v>167</v>
      </c>
      <c r="X22" s="148"/>
      <c r="Y22" s="224" t="s">
        <v>168</v>
      </c>
    </row>
    <row r="23" spans="2:40" x14ac:dyDescent="0.2">
      <c r="L23" s="130" t="s">
        <v>88</v>
      </c>
      <c r="M23" s="131"/>
      <c r="N23" s="131"/>
      <c r="O23" s="131"/>
      <c r="P23" s="131"/>
      <c r="Q23" s="131"/>
      <c r="R23" s="131"/>
      <c r="S23" s="131"/>
      <c r="T23" s="125">
        <v>18573</v>
      </c>
      <c r="U23" s="126"/>
      <c r="V23" s="127"/>
      <c r="W23" s="222">
        <v>39</v>
      </c>
      <c r="X23" s="223"/>
      <c r="Y23" s="225">
        <f>T23+W23</f>
        <v>18612</v>
      </c>
      <c r="AC23" s="123">
        <v>0.6955290154647068</v>
      </c>
      <c r="AD23" s="124"/>
    </row>
    <row r="24" spans="2:40" x14ac:dyDescent="0.2">
      <c r="L24" s="130" t="s">
        <v>7</v>
      </c>
      <c r="M24" s="131"/>
      <c r="N24" s="131"/>
      <c r="O24" s="131"/>
      <c r="P24" s="131"/>
      <c r="Q24" s="131"/>
      <c r="R24" s="131"/>
      <c r="S24" s="131"/>
      <c r="T24" s="125">
        <v>1164</v>
      </c>
      <c r="U24" s="126"/>
      <c r="V24" s="127"/>
      <c r="W24" s="222">
        <v>218</v>
      </c>
      <c r="X24" s="223"/>
      <c r="Y24" s="225">
        <f>T24+W24-Z13</f>
        <v>1237</v>
      </c>
      <c r="AC24" s="123">
        <v>6.0531822589700406E-2</v>
      </c>
      <c r="AD24" s="124"/>
    </row>
    <row r="25" spans="2:40" x14ac:dyDescent="0.2">
      <c r="L25" s="130" t="s">
        <v>86</v>
      </c>
      <c r="M25" s="131"/>
      <c r="N25" s="131"/>
      <c r="O25" s="131"/>
      <c r="P25" s="131"/>
      <c r="Q25" s="131"/>
      <c r="R25" s="131"/>
      <c r="S25" s="131"/>
      <c r="T25" s="125">
        <v>4968</v>
      </c>
      <c r="U25" s="126"/>
      <c r="V25" s="127"/>
      <c r="W25" s="222">
        <v>297</v>
      </c>
      <c r="X25" s="223"/>
      <c r="Y25" s="225">
        <f t="shared" ref="Y24:Y26" si="0">T25+W25</f>
        <v>5265</v>
      </c>
      <c r="AC25" s="123">
        <v>0.17735926096054713</v>
      </c>
      <c r="AD25" s="124"/>
    </row>
    <row r="26" spans="2:40" x14ac:dyDescent="0.2">
      <c r="L26" s="130" t="s">
        <v>64</v>
      </c>
      <c r="M26" s="131"/>
      <c r="N26" s="131"/>
      <c r="O26" s="131"/>
      <c r="P26" s="131"/>
      <c r="Q26" s="131"/>
      <c r="R26" s="131"/>
      <c r="S26" s="131"/>
      <c r="T26" s="125">
        <v>494</v>
      </c>
      <c r="U26" s="126"/>
      <c r="V26" s="127"/>
      <c r="W26" s="222">
        <v>2</v>
      </c>
      <c r="X26" s="223"/>
      <c r="Y26" s="225">
        <f t="shared" si="0"/>
        <v>496</v>
      </c>
      <c r="AC26" s="123">
        <v>3.047006583984076E-2</v>
      </c>
      <c r="AD26" s="124"/>
    </row>
    <row r="27" spans="2:40" x14ac:dyDescent="0.2">
      <c r="L27" s="130" t="s">
        <v>87</v>
      </c>
      <c r="M27" s="130"/>
      <c r="N27" s="130"/>
      <c r="O27" s="130"/>
      <c r="P27" s="130"/>
      <c r="Q27" s="130"/>
      <c r="R27" s="130"/>
      <c r="S27" s="130"/>
      <c r="T27" s="125">
        <f>T13-SUM(T23:V26)</f>
        <v>1114</v>
      </c>
      <c r="U27" s="126"/>
      <c r="V27" s="127"/>
      <c r="W27" s="222">
        <f>W13-SUM(W23:W26)</f>
        <v>0</v>
      </c>
      <c r="X27" s="223"/>
      <c r="Y27" s="226">
        <f>Y13-SUM(Y23:Y26)</f>
        <v>1114</v>
      </c>
      <c r="AC27" s="123">
        <v>3.6109835145204917E-2</v>
      </c>
      <c r="AD27" s="124"/>
    </row>
    <row r="28" spans="2:40" x14ac:dyDescent="0.2">
      <c r="W28" s="50"/>
    </row>
    <row r="29" spans="2:40" ht="15" customHeight="1" x14ac:dyDescent="0.2">
      <c r="L29" s="128" t="s">
        <v>19</v>
      </c>
      <c r="M29" s="129"/>
      <c r="N29" s="129"/>
      <c r="O29" s="129"/>
      <c r="P29" s="129"/>
      <c r="Q29" s="129"/>
      <c r="R29" s="129"/>
      <c r="S29" s="129"/>
      <c r="T29" s="129"/>
      <c r="U29" s="129"/>
      <c r="V29" s="129"/>
      <c r="W29" s="132" t="s">
        <v>2</v>
      </c>
      <c r="X29" s="132"/>
      <c r="Y29" s="45" t="s">
        <v>15</v>
      </c>
    </row>
    <row r="30" spans="2:40" ht="12.75" customHeight="1" x14ac:dyDescent="0.2">
      <c r="L30" s="121" t="s">
        <v>20</v>
      </c>
      <c r="M30" s="122"/>
      <c r="N30" s="122"/>
      <c r="O30" s="122"/>
      <c r="P30" s="122"/>
      <c r="Q30" s="122"/>
      <c r="R30" s="122"/>
      <c r="S30" s="122"/>
      <c r="T30" s="122"/>
      <c r="U30" s="122"/>
      <c r="V30" s="122"/>
      <c r="W30" s="120"/>
      <c r="X30" s="120"/>
      <c r="Y30" s="47">
        <f>IF($T$16&lt;&gt;0,W30/$T$16,"-")</f>
        <v>0</v>
      </c>
      <c r="AC30" s="121" t="s">
        <v>121</v>
      </c>
      <c r="AD30" s="122"/>
      <c r="AE30" s="122"/>
      <c r="AF30" s="122"/>
      <c r="AG30" s="122"/>
      <c r="AH30" s="122"/>
      <c r="AI30" s="122"/>
      <c r="AJ30" s="122"/>
      <c r="AK30" s="122"/>
      <c r="AL30" s="122"/>
      <c r="AM30" s="122"/>
    </row>
    <row r="31" spans="2:40" ht="12.75" customHeight="1" x14ac:dyDescent="0.2">
      <c r="L31" s="121" t="s">
        <v>21</v>
      </c>
      <c r="M31" s="122"/>
      <c r="N31" s="122"/>
      <c r="O31" s="122"/>
      <c r="P31" s="122"/>
      <c r="Q31" s="122"/>
      <c r="R31" s="122"/>
      <c r="S31" s="122"/>
      <c r="T31" s="122"/>
      <c r="U31" s="122"/>
      <c r="V31" s="122"/>
      <c r="W31" s="120"/>
      <c r="X31" s="120"/>
      <c r="Y31" s="47">
        <f t="shared" ref="Y31:Y37" si="1">IF($T$16&lt;&gt;0,W31/$T$16,"-")</f>
        <v>0</v>
      </c>
      <c r="AC31" s="121" t="s">
        <v>122</v>
      </c>
      <c r="AD31" s="122"/>
      <c r="AE31" s="122"/>
      <c r="AF31" s="122"/>
      <c r="AG31" s="122"/>
      <c r="AH31" s="122"/>
      <c r="AI31" s="122"/>
      <c r="AJ31" s="122"/>
      <c r="AK31" s="122"/>
      <c r="AL31" s="122"/>
      <c r="AM31" s="122"/>
    </row>
    <row r="32" spans="2:40" ht="12.75" customHeight="1" x14ac:dyDescent="0.2">
      <c r="L32" s="121" t="s">
        <v>119</v>
      </c>
      <c r="M32" s="122"/>
      <c r="N32" s="122"/>
      <c r="O32" s="122"/>
      <c r="P32" s="122"/>
      <c r="Q32" s="122"/>
      <c r="R32" s="122"/>
      <c r="S32" s="122"/>
      <c r="T32" s="122"/>
      <c r="U32" s="122"/>
      <c r="V32" s="122"/>
      <c r="W32" s="120"/>
      <c r="X32" s="120"/>
      <c r="Y32" s="47">
        <f t="shared" si="1"/>
        <v>0</v>
      </c>
      <c r="AC32" s="121" t="s">
        <v>129</v>
      </c>
      <c r="AD32" s="122"/>
      <c r="AE32" s="122"/>
      <c r="AF32" s="122"/>
      <c r="AG32" s="122"/>
      <c r="AH32" s="122"/>
      <c r="AI32" s="122"/>
      <c r="AJ32" s="122"/>
      <c r="AK32" s="122"/>
      <c r="AL32" s="122"/>
      <c r="AM32" s="122"/>
      <c r="AN32" s="110">
        <v>686</v>
      </c>
    </row>
    <row r="33" spans="2:41" ht="12.75" customHeight="1" x14ac:dyDescent="0.2">
      <c r="L33" s="121" t="s">
        <v>120</v>
      </c>
      <c r="M33" s="122"/>
      <c r="N33" s="122"/>
      <c r="O33" s="122"/>
      <c r="P33" s="122"/>
      <c r="Q33" s="122"/>
      <c r="R33" s="122"/>
      <c r="S33" s="122"/>
      <c r="T33" s="122"/>
      <c r="U33" s="122"/>
      <c r="V33" s="122"/>
      <c r="W33" s="120"/>
      <c r="X33" s="120"/>
      <c r="Y33" s="47">
        <f>IF($T$16&lt;&gt;0,W33/$T$16,"-")</f>
        <v>0</v>
      </c>
      <c r="AC33" s="121" t="s">
        <v>120</v>
      </c>
      <c r="AD33" s="122"/>
      <c r="AE33" s="122"/>
      <c r="AF33" s="122"/>
      <c r="AG33" s="122"/>
      <c r="AH33" s="122"/>
      <c r="AI33" s="122"/>
      <c r="AJ33" s="122"/>
      <c r="AK33" s="122"/>
      <c r="AL33" s="122"/>
      <c r="AM33" s="122"/>
    </row>
    <row r="34" spans="2:41" ht="12.75" customHeight="1" x14ac:dyDescent="0.2">
      <c r="L34" s="121" t="s">
        <v>123</v>
      </c>
      <c r="M34" s="122"/>
      <c r="N34" s="122"/>
      <c r="O34" s="122"/>
      <c r="P34" s="122"/>
      <c r="Q34" s="122"/>
      <c r="R34" s="122"/>
      <c r="S34" s="122"/>
      <c r="T34" s="122"/>
      <c r="U34" s="122"/>
      <c r="V34" s="122"/>
      <c r="W34" s="120"/>
      <c r="X34" s="120"/>
      <c r="Y34" s="47">
        <f>IF($T$16&lt;&gt;0,W34/$T$16,"-")</f>
        <v>0</v>
      </c>
      <c r="AC34" s="121" t="s">
        <v>117</v>
      </c>
      <c r="AD34" s="122"/>
      <c r="AE34" s="122"/>
      <c r="AF34" s="122"/>
      <c r="AG34" s="122"/>
      <c r="AH34" s="122"/>
      <c r="AI34" s="122"/>
      <c r="AJ34" s="122"/>
      <c r="AK34" s="122"/>
      <c r="AL34" s="122"/>
      <c r="AM34" s="122"/>
    </row>
    <row r="35" spans="2:41" ht="12.75" customHeight="1" x14ac:dyDescent="0.2">
      <c r="L35" s="121" t="s">
        <v>55</v>
      </c>
      <c r="M35" s="122"/>
      <c r="N35" s="122"/>
      <c r="O35" s="122"/>
      <c r="P35" s="122"/>
      <c r="Q35" s="122"/>
      <c r="R35" s="122"/>
      <c r="S35" s="122"/>
      <c r="T35" s="122"/>
      <c r="U35" s="122"/>
      <c r="V35" s="122"/>
      <c r="W35" s="120"/>
      <c r="X35" s="120"/>
      <c r="Y35" s="47">
        <f t="shared" si="1"/>
        <v>0</v>
      </c>
      <c r="AC35" s="121" t="s">
        <v>131</v>
      </c>
      <c r="AD35" s="122"/>
      <c r="AE35" s="122"/>
      <c r="AF35" s="122"/>
      <c r="AG35" s="122"/>
      <c r="AH35" s="122"/>
      <c r="AI35" s="122"/>
      <c r="AJ35" s="122"/>
      <c r="AK35" s="122"/>
      <c r="AL35" s="122"/>
      <c r="AM35" s="122"/>
    </row>
    <row r="36" spans="2:41" ht="12.75" customHeight="1" x14ac:dyDescent="0.2">
      <c r="L36" s="121" t="s">
        <v>162</v>
      </c>
      <c r="M36" s="122"/>
      <c r="N36" s="122"/>
      <c r="O36" s="122"/>
      <c r="P36" s="122"/>
      <c r="Q36" s="122"/>
      <c r="R36" s="122"/>
      <c r="S36" s="122"/>
      <c r="T36" s="122"/>
      <c r="U36" s="122"/>
      <c r="V36" s="122"/>
      <c r="W36" s="120"/>
      <c r="X36" s="120"/>
      <c r="Y36" s="47">
        <f t="shared" si="1"/>
        <v>0</v>
      </c>
      <c r="AC36" s="121" t="s">
        <v>55</v>
      </c>
      <c r="AD36" s="122"/>
      <c r="AE36" s="122"/>
      <c r="AF36" s="122"/>
      <c r="AG36" s="122"/>
      <c r="AH36" s="122"/>
      <c r="AI36" s="122"/>
      <c r="AJ36" s="122"/>
      <c r="AK36" s="122"/>
      <c r="AL36" s="122"/>
      <c r="AM36" s="122"/>
    </row>
    <row r="37" spans="2:41" x14ac:dyDescent="0.2">
      <c r="L37" s="159" t="s">
        <v>68</v>
      </c>
      <c r="M37" s="159"/>
      <c r="N37" s="159"/>
      <c r="O37" s="159"/>
      <c r="P37" s="159"/>
      <c r="Q37" s="159"/>
      <c r="R37" s="159"/>
      <c r="S37" s="159"/>
      <c r="T37" s="159"/>
      <c r="U37" s="159"/>
      <c r="V37" s="159"/>
      <c r="W37" s="158">
        <v>29504</v>
      </c>
      <c r="X37" s="158"/>
      <c r="Y37" s="47">
        <f t="shared" si="1"/>
        <v>0.40575963032745177</v>
      </c>
      <c r="AC37" t="s">
        <v>139</v>
      </c>
      <c r="AN37">
        <v>673</v>
      </c>
    </row>
    <row r="38" spans="2:41" ht="15" customHeight="1" x14ac:dyDescent="0.2">
      <c r="B38" s="163" t="s">
        <v>8</v>
      </c>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AC38" t="s">
        <v>119</v>
      </c>
    </row>
    <row r="39" spans="2:41" x14ac:dyDescent="0.2">
      <c r="B39" s="164" t="s">
        <v>9</v>
      </c>
      <c r="C39" s="164"/>
      <c r="D39" s="164"/>
      <c r="E39" s="164"/>
      <c r="F39" s="164"/>
      <c r="G39" s="164"/>
      <c r="H39" s="164"/>
      <c r="I39" s="164"/>
      <c r="J39" s="164"/>
      <c r="K39" s="166" t="s">
        <v>16</v>
      </c>
      <c r="L39" s="166"/>
      <c r="M39" s="166"/>
      <c r="N39" s="166"/>
      <c r="O39" s="166"/>
      <c r="P39" s="161" t="s">
        <v>140</v>
      </c>
      <c r="Q39" s="162"/>
      <c r="R39" s="162"/>
      <c r="S39" s="162"/>
      <c r="T39" s="162"/>
      <c r="U39" s="161" t="s">
        <v>143</v>
      </c>
      <c r="V39" s="162"/>
      <c r="W39" s="162"/>
      <c r="X39" s="162"/>
      <c r="Y39" s="162"/>
      <c r="Z39" s="228" t="s">
        <v>172</v>
      </c>
      <c r="AA39" s="186"/>
      <c r="AB39" s="186"/>
    </row>
    <row r="40" spans="2:41" x14ac:dyDescent="0.2">
      <c r="B40" s="130" t="s">
        <v>170</v>
      </c>
      <c r="C40" s="130"/>
      <c r="D40" s="130"/>
      <c r="E40" s="130"/>
      <c r="F40" s="130"/>
      <c r="G40" s="130"/>
      <c r="H40" s="130"/>
      <c r="I40" s="130"/>
      <c r="J40" s="130"/>
      <c r="K40" s="227">
        <v>18296</v>
      </c>
      <c r="L40" s="227"/>
      <c r="M40" s="227"/>
      <c r="N40" s="227"/>
      <c r="O40" s="227"/>
      <c r="P40" s="227">
        <v>136</v>
      </c>
      <c r="Q40" s="227"/>
      <c r="R40" s="227"/>
      <c r="S40" s="227"/>
      <c r="T40" s="227"/>
      <c r="U40" s="227">
        <v>100</v>
      </c>
      <c r="V40" s="227"/>
      <c r="W40" s="227"/>
      <c r="X40" s="227"/>
      <c r="Y40" s="227"/>
      <c r="Z40" s="228">
        <v>29</v>
      </c>
      <c r="AA40" s="186"/>
      <c r="AB40" s="186"/>
      <c r="AC40" s="121" t="s">
        <v>55</v>
      </c>
      <c r="AD40" s="122"/>
      <c r="AE40" s="122"/>
      <c r="AF40" s="122"/>
      <c r="AG40" s="122"/>
      <c r="AH40" s="122"/>
      <c r="AI40" s="122"/>
      <c r="AJ40" s="122"/>
      <c r="AK40" s="122"/>
      <c r="AL40" s="122"/>
      <c r="AM40" s="122"/>
      <c r="AN40" s="120"/>
      <c r="AO40" s="120"/>
    </row>
    <row r="41" spans="2:41" x14ac:dyDescent="0.2">
      <c r="B41" s="130" t="s">
        <v>171</v>
      </c>
      <c r="C41" s="130"/>
      <c r="D41" s="130"/>
      <c r="E41" s="130"/>
      <c r="F41" s="130"/>
      <c r="G41" s="130"/>
      <c r="H41" s="130"/>
      <c r="I41" s="130"/>
      <c r="J41" s="130"/>
      <c r="K41" s="165">
        <v>39</v>
      </c>
      <c r="L41" s="161"/>
      <c r="M41" s="161"/>
      <c r="N41" s="161"/>
      <c r="O41" s="161"/>
      <c r="P41" s="161">
        <v>0</v>
      </c>
      <c r="Q41" s="161"/>
      <c r="R41" s="161"/>
      <c r="S41" s="161"/>
      <c r="T41" s="161"/>
      <c r="U41" s="161">
        <v>0</v>
      </c>
      <c r="V41" s="161"/>
      <c r="W41" s="161"/>
      <c r="X41" s="161"/>
      <c r="Y41" s="161"/>
      <c r="Z41" s="228">
        <v>0</v>
      </c>
      <c r="AA41" s="186"/>
      <c r="AB41" s="186"/>
    </row>
    <row r="43" spans="2:41" ht="12.75" customHeight="1" x14ac:dyDescent="0.2">
      <c r="B43" s="151" t="s">
        <v>59</v>
      </c>
      <c r="C43" s="152"/>
      <c r="D43" s="152"/>
      <c r="E43" s="152"/>
      <c r="F43" s="152"/>
      <c r="G43" s="152"/>
      <c r="H43" s="152"/>
      <c r="I43" s="152"/>
      <c r="J43" s="180"/>
      <c r="K43" s="157" t="s">
        <v>1</v>
      </c>
      <c r="L43" s="153"/>
      <c r="M43" s="153"/>
      <c r="N43" s="153"/>
      <c r="O43" s="154"/>
      <c r="P43" s="37"/>
      <c r="Q43" s="151" t="s">
        <v>58</v>
      </c>
      <c r="R43" s="152"/>
      <c r="S43" s="152"/>
      <c r="T43" s="152"/>
      <c r="U43" s="152"/>
      <c r="V43" s="152"/>
      <c r="W43" s="153" t="s">
        <v>128</v>
      </c>
      <c r="X43" s="153"/>
      <c r="Y43" s="109" t="s">
        <v>167</v>
      </c>
      <c r="AA43" s="196" t="s">
        <v>177</v>
      </c>
      <c r="AB43" s="186"/>
    </row>
    <row r="44" spans="2:41" ht="12.75" customHeight="1" x14ac:dyDescent="0.2">
      <c r="B44" s="115" t="s">
        <v>91</v>
      </c>
      <c r="C44" s="116"/>
      <c r="D44" s="116"/>
      <c r="E44" s="116"/>
      <c r="F44" s="116"/>
      <c r="G44" s="116"/>
      <c r="H44" s="116"/>
      <c r="I44" s="116"/>
      <c r="J44" s="117"/>
      <c r="K44" s="118"/>
      <c r="L44" s="119"/>
      <c r="M44" s="119"/>
      <c r="N44" s="119"/>
      <c r="O44" s="119"/>
      <c r="P44" s="40"/>
      <c r="Q44" s="115" t="s">
        <v>61</v>
      </c>
      <c r="R44" s="116"/>
      <c r="S44" s="116"/>
      <c r="T44" s="116"/>
      <c r="U44" s="116"/>
      <c r="V44" s="116"/>
      <c r="W44" s="155">
        <v>11433</v>
      </c>
      <c r="X44" s="156"/>
      <c r="Y44" s="155">
        <v>109</v>
      </c>
      <c r="Z44" s="156"/>
      <c r="AA44" s="232">
        <f>W44+Y44*(1-$Z$14/$W$14)</f>
        <v>11506.487096774194</v>
      </c>
      <c r="AB44" s="185"/>
      <c r="AD44" s="41">
        <f>AA44-W44</f>
        <v>73.48709677419356</v>
      </c>
    </row>
    <row r="45" spans="2:41" ht="12.75" customHeight="1" x14ac:dyDescent="0.2">
      <c r="B45" s="115" t="s">
        <v>60</v>
      </c>
      <c r="C45" s="116"/>
      <c r="D45" s="116"/>
      <c r="E45" s="116"/>
      <c r="F45" s="116"/>
      <c r="G45" s="116"/>
      <c r="H45" s="116"/>
      <c r="I45" s="116"/>
      <c r="J45" s="117"/>
      <c r="K45" s="118"/>
      <c r="L45" s="119"/>
      <c r="M45" s="119"/>
      <c r="N45" s="119"/>
      <c r="O45" s="119"/>
      <c r="P45" s="38"/>
      <c r="Q45" s="115" t="s">
        <v>62</v>
      </c>
      <c r="R45" s="116"/>
      <c r="S45" s="116"/>
      <c r="T45" s="116"/>
      <c r="U45" s="116"/>
      <c r="V45" s="116"/>
      <c r="W45" s="155">
        <v>8287</v>
      </c>
      <c r="X45" s="156"/>
      <c r="Y45" s="155">
        <v>195</v>
      </c>
      <c r="Z45" s="156"/>
      <c r="AA45" s="232">
        <f t="shared" ref="AA45:AA47" si="2">W45+Y45*(1-$Z$14/$W$14)</f>
        <v>8418.467741935483</v>
      </c>
      <c r="AB45" s="185"/>
      <c r="AD45" s="41">
        <f t="shared" ref="AD45:AD47" si="3">AA45-W45</f>
        <v>131.46774193548299</v>
      </c>
    </row>
    <row r="46" spans="2:41" ht="12.75" customHeight="1" x14ac:dyDescent="0.2">
      <c r="B46" s="115" t="s">
        <v>103</v>
      </c>
      <c r="C46" s="116"/>
      <c r="D46" s="116"/>
      <c r="E46" s="116"/>
      <c r="F46" s="116"/>
      <c r="G46" s="116"/>
      <c r="H46" s="116"/>
      <c r="I46" s="116"/>
      <c r="J46" s="117"/>
      <c r="K46" s="182"/>
      <c r="L46" s="183"/>
      <c r="M46" s="183"/>
      <c r="N46" s="183"/>
      <c r="O46" s="184"/>
      <c r="P46" s="39"/>
      <c r="Q46" s="115" t="s">
        <v>63</v>
      </c>
      <c r="R46" s="116"/>
      <c r="S46" s="116"/>
      <c r="T46" s="116"/>
      <c r="U46" s="116"/>
      <c r="V46" s="116"/>
      <c r="W46" s="155">
        <v>652</v>
      </c>
      <c r="X46" s="156"/>
      <c r="Y46" s="155">
        <v>6</v>
      </c>
      <c r="Z46" s="156"/>
      <c r="AA46" s="232">
        <f t="shared" si="2"/>
        <v>656.04516129032254</v>
      </c>
      <c r="AB46" s="185"/>
      <c r="AD46" s="41">
        <f t="shared" si="3"/>
        <v>4.0451612903225396</v>
      </c>
    </row>
    <row r="47" spans="2:41" ht="12.75" customHeight="1" x14ac:dyDescent="0.2">
      <c r="B47" s="115" t="s">
        <v>144</v>
      </c>
      <c r="C47" s="116"/>
      <c r="D47" s="116"/>
      <c r="E47" s="116"/>
      <c r="F47" s="116"/>
      <c r="G47" s="116"/>
      <c r="H47" s="116"/>
      <c r="I47" s="116"/>
      <c r="J47" s="117"/>
      <c r="K47" s="182"/>
      <c r="L47" s="183"/>
      <c r="M47" s="183"/>
      <c r="N47" s="183"/>
      <c r="O47" s="184"/>
      <c r="P47" s="11"/>
      <c r="Q47" s="167" t="s">
        <v>67</v>
      </c>
      <c r="R47" s="167"/>
      <c r="S47" s="167"/>
      <c r="T47" s="167"/>
      <c r="U47" s="167"/>
      <c r="V47" s="167"/>
      <c r="W47" s="233">
        <v>3141</v>
      </c>
      <c r="X47" s="233"/>
      <c r="Y47" s="229">
        <v>72</v>
      </c>
      <c r="Z47" s="229"/>
      <c r="AA47" s="232">
        <f t="shared" si="2"/>
        <v>3189.5419354838709</v>
      </c>
      <c r="AB47" s="185"/>
      <c r="AD47" s="41">
        <f t="shared" si="3"/>
        <v>48.54193548387093</v>
      </c>
    </row>
    <row r="48" spans="2:41" ht="12.75" customHeight="1" x14ac:dyDescent="0.2">
      <c r="B48" s="115" t="s">
        <v>105</v>
      </c>
      <c r="C48" s="116"/>
      <c r="D48" s="116"/>
      <c r="E48" s="116"/>
      <c r="F48" s="116"/>
      <c r="G48" s="116"/>
      <c r="H48" s="116"/>
      <c r="I48" s="116"/>
      <c r="J48" s="117"/>
      <c r="K48" s="118"/>
      <c r="L48" s="119"/>
      <c r="M48" s="119"/>
      <c r="N48" s="119"/>
      <c r="O48" s="119"/>
      <c r="P48" s="11"/>
      <c r="Q48" s="11"/>
      <c r="R48" s="11"/>
      <c r="S48" s="11"/>
      <c r="T48" s="11"/>
      <c r="U48" s="11"/>
      <c r="V48" s="11"/>
      <c r="W48" s="11"/>
      <c r="X48" s="11"/>
      <c r="Y48" s="11"/>
    </row>
    <row r="49" spans="2:29" ht="12.75" customHeight="1" x14ac:dyDescent="0.2">
      <c r="B49" s="115" t="s">
        <v>141</v>
      </c>
      <c r="C49" s="116"/>
      <c r="D49" s="116"/>
      <c r="E49" s="116"/>
      <c r="F49" s="116"/>
      <c r="G49" s="116"/>
      <c r="H49" s="116"/>
      <c r="I49" s="116"/>
      <c r="J49" s="117"/>
      <c r="K49" s="118"/>
      <c r="L49" s="119"/>
      <c r="M49" s="119"/>
      <c r="N49" s="119"/>
      <c r="O49" s="119"/>
      <c r="P49" s="11"/>
      <c r="Q49" s="151" t="s">
        <v>89</v>
      </c>
      <c r="R49" s="152"/>
      <c r="S49" s="152"/>
      <c r="T49" s="152"/>
      <c r="U49" s="152"/>
      <c r="V49" s="152"/>
      <c r="W49" s="152"/>
      <c r="X49" s="153" t="s">
        <v>1</v>
      </c>
      <c r="Y49" s="154"/>
      <c r="AC49" s="112" t="s">
        <v>174</v>
      </c>
    </row>
    <row r="50" spans="2:29" ht="12.75" customHeight="1" x14ac:dyDescent="0.2">
      <c r="B50" s="115" t="s">
        <v>118</v>
      </c>
      <c r="C50" s="116"/>
      <c r="D50" s="116"/>
      <c r="E50" s="116"/>
      <c r="F50" s="116"/>
      <c r="G50" s="116"/>
      <c r="H50" s="116"/>
      <c r="I50" s="116"/>
      <c r="J50" s="117"/>
      <c r="K50" s="118"/>
      <c r="L50" s="119"/>
      <c r="M50" s="119"/>
      <c r="N50" s="119"/>
      <c r="O50" s="119"/>
      <c r="P50" s="11"/>
      <c r="Q50" s="115" t="s">
        <v>65</v>
      </c>
      <c r="R50" s="116"/>
      <c r="S50" s="116"/>
      <c r="T50" s="116"/>
      <c r="U50" s="116"/>
      <c r="V50" s="116"/>
      <c r="W50" s="116"/>
      <c r="X50" s="155">
        <v>464</v>
      </c>
      <c r="Y50" s="156"/>
      <c r="Z50" s="231">
        <v>2</v>
      </c>
      <c r="AA50" s="230"/>
      <c r="AC50" s="41">
        <f>X50+Z50</f>
        <v>466</v>
      </c>
    </row>
    <row r="51" spans="2:29" ht="12.75" customHeight="1" x14ac:dyDescent="0.2">
      <c r="B51" s="115" t="s">
        <v>148</v>
      </c>
      <c r="C51" s="116"/>
      <c r="D51" s="116"/>
      <c r="E51" s="116"/>
      <c r="F51" s="116"/>
      <c r="G51" s="116"/>
      <c r="H51" s="116"/>
      <c r="I51" s="116"/>
      <c r="J51" s="117"/>
      <c r="K51" s="118"/>
      <c r="L51" s="119"/>
      <c r="M51" s="119"/>
      <c r="N51" s="119"/>
      <c r="O51" s="119"/>
      <c r="P51" s="11"/>
      <c r="Q51" s="115" t="s">
        <v>66</v>
      </c>
      <c r="R51" s="116"/>
      <c r="S51" s="116"/>
      <c r="T51" s="116"/>
      <c r="U51" s="116"/>
      <c r="V51" s="116"/>
      <c r="W51" s="116"/>
      <c r="X51" s="155">
        <v>28</v>
      </c>
      <c r="Y51" s="156"/>
      <c r="Z51" s="231"/>
      <c r="AA51" s="230"/>
      <c r="AC51" s="41">
        <f t="shared" ref="AC51:AC52" si="4">X51+Z51</f>
        <v>28</v>
      </c>
    </row>
    <row r="52" spans="2:29" ht="12.75" customHeight="1" x14ac:dyDescent="0.2">
      <c r="B52" s="115" t="s">
        <v>145</v>
      </c>
      <c r="C52" s="116"/>
      <c r="D52" s="116"/>
      <c r="E52" s="116"/>
      <c r="F52" s="116"/>
      <c r="G52" s="116"/>
      <c r="H52" s="116"/>
      <c r="I52" s="116"/>
      <c r="J52" s="117"/>
      <c r="K52" s="118"/>
      <c r="L52" s="119"/>
      <c r="M52" s="119"/>
      <c r="N52" s="119"/>
      <c r="O52" s="119"/>
      <c r="P52" s="11"/>
      <c r="Q52" s="115" t="s">
        <v>138</v>
      </c>
      <c r="R52" s="116"/>
      <c r="S52" s="116"/>
      <c r="T52" s="116"/>
      <c r="U52" s="116"/>
      <c r="V52" s="116"/>
      <c r="W52" s="116"/>
      <c r="X52" s="155">
        <v>2</v>
      </c>
      <c r="Y52" s="156"/>
      <c r="Z52" s="231"/>
      <c r="AA52" s="230"/>
      <c r="AC52" s="41">
        <f t="shared" si="4"/>
        <v>2</v>
      </c>
    </row>
    <row r="53" spans="2:29" ht="12.75" customHeight="1" x14ac:dyDescent="0.2">
      <c r="B53" s="115" t="s">
        <v>147</v>
      </c>
      <c r="C53" s="116"/>
      <c r="D53" s="116"/>
      <c r="E53" s="116"/>
      <c r="F53" s="116"/>
      <c r="G53" s="116"/>
      <c r="H53" s="116"/>
      <c r="I53" s="116"/>
      <c r="J53" s="117"/>
      <c r="K53" s="118"/>
      <c r="L53" s="119"/>
      <c r="M53" s="119"/>
      <c r="N53" s="119"/>
      <c r="O53" s="119"/>
      <c r="P53" s="11"/>
    </row>
    <row r="54" spans="2:29" ht="12.75" customHeight="1" x14ac:dyDescent="0.2">
      <c r="Q54" s="151" t="s">
        <v>96</v>
      </c>
      <c r="R54" s="152"/>
      <c r="S54" s="152"/>
      <c r="T54" s="152"/>
      <c r="U54" s="152"/>
      <c r="V54" s="152"/>
      <c r="W54" s="152"/>
      <c r="X54" s="153" t="s">
        <v>97</v>
      </c>
      <c r="Y54" s="154"/>
    </row>
    <row r="55" spans="2:29" ht="24.75" customHeight="1" x14ac:dyDescent="0.2">
      <c r="B55" s="175" t="s">
        <v>69</v>
      </c>
      <c r="C55" s="176"/>
      <c r="D55" s="176"/>
      <c r="E55" s="176"/>
      <c r="F55" s="176"/>
      <c r="G55" s="176"/>
      <c r="H55" s="176"/>
      <c r="I55" s="176"/>
      <c r="J55" s="176"/>
      <c r="K55" s="176"/>
      <c r="L55" s="176"/>
      <c r="M55" s="176"/>
      <c r="N55" s="176"/>
      <c r="O55" s="177"/>
      <c r="Q55" s="168" t="s">
        <v>65</v>
      </c>
      <c r="R55" s="169"/>
      <c r="S55" s="169"/>
      <c r="T55" s="169"/>
      <c r="U55" s="169"/>
      <c r="V55" s="169"/>
      <c r="W55" s="170"/>
      <c r="X55" s="173"/>
      <c r="Y55" s="174"/>
    </row>
    <row r="56" spans="2:29" ht="12.75" customHeight="1" x14ac:dyDescent="0.2">
      <c r="B56" s="181" t="s">
        <v>70</v>
      </c>
      <c r="C56" s="181"/>
      <c r="D56" s="181"/>
      <c r="E56" s="181"/>
      <c r="F56" s="181"/>
      <c r="G56" s="181"/>
      <c r="H56" s="181"/>
      <c r="I56" s="181" t="s">
        <v>71</v>
      </c>
      <c r="J56" s="181"/>
      <c r="K56" s="181"/>
      <c r="L56" s="181"/>
      <c r="M56" s="181"/>
      <c r="N56" s="181"/>
      <c r="O56" s="181"/>
      <c r="Q56" s="115" t="s">
        <v>66</v>
      </c>
      <c r="R56" s="116"/>
      <c r="S56" s="116"/>
      <c r="T56" s="116"/>
      <c r="U56" s="116"/>
      <c r="V56" s="116"/>
      <c r="W56" s="116"/>
      <c r="X56" s="179"/>
      <c r="Y56" s="174"/>
    </row>
    <row r="57" spans="2:29" ht="12.75" customHeight="1" x14ac:dyDescent="0.2">
      <c r="B57" s="115" t="s">
        <v>84</v>
      </c>
      <c r="C57" s="116"/>
      <c r="D57" s="116"/>
      <c r="E57" s="116"/>
      <c r="F57" s="187">
        <f>W30</f>
        <v>0</v>
      </c>
      <c r="G57" s="188"/>
      <c r="H57" s="44">
        <f t="shared" ref="H57:H62" si="5">F57/$T$16</f>
        <v>0</v>
      </c>
      <c r="I57" s="115" t="s">
        <v>72</v>
      </c>
      <c r="J57" s="116"/>
      <c r="K57" s="116"/>
      <c r="L57" s="117"/>
      <c r="M57" s="187">
        <f>W33</f>
        <v>0</v>
      </c>
      <c r="N57" s="188"/>
      <c r="O57" s="49">
        <f t="shared" ref="O57:O62" si="6">M57/$T$16</f>
        <v>0</v>
      </c>
      <c r="Q57" s="115" t="s">
        <v>92</v>
      </c>
      <c r="R57" s="116"/>
      <c r="S57" s="116"/>
      <c r="T57" s="116"/>
      <c r="U57" s="116"/>
      <c r="V57" s="116"/>
      <c r="W57" s="116"/>
      <c r="X57" s="149"/>
      <c r="Y57" s="150"/>
    </row>
    <row r="58" spans="2:29" ht="12.75" customHeight="1" x14ac:dyDescent="0.2">
      <c r="B58" s="115" t="s">
        <v>77</v>
      </c>
      <c r="C58" s="116"/>
      <c r="D58" s="116"/>
      <c r="E58" s="116"/>
      <c r="F58" s="187"/>
      <c r="G58" s="188"/>
      <c r="H58" s="44">
        <f t="shared" si="5"/>
        <v>0</v>
      </c>
      <c r="I58" s="115" t="s">
        <v>73</v>
      </c>
      <c r="J58" s="116"/>
      <c r="K58" s="116"/>
      <c r="L58" s="117"/>
      <c r="M58" s="187"/>
      <c r="N58" s="188"/>
      <c r="O58" s="49">
        <f t="shared" si="6"/>
        <v>0</v>
      </c>
    </row>
    <row r="59" spans="2:29" ht="12.75" customHeight="1" x14ac:dyDescent="0.2">
      <c r="B59" s="115" t="s">
        <v>78</v>
      </c>
      <c r="C59" s="116"/>
      <c r="D59" s="116"/>
      <c r="E59" s="116"/>
      <c r="F59" s="187"/>
      <c r="G59" s="188"/>
      <c r="H59" s="44">
        <f t="shared" si="5"/>
        <v>0</v>
      </c>
      <c r="I59" s="115" t="s">
        <v>82</v>
      </c>
      <c r="J59" s="116"/>
      <c r="K59" s="116"/>
      <c r="L59" s="117"/>
      <c r="M59" s="187"/>
      <c r="N59" s="188"/>
      <c r="O59" s="49">
        <f t="shared" si="6"/>
        <v>0</v>
      </c>
      <c r="P59" s="42" t="s">
        <v>83</v>
      </c>
    </row>
    <row r="60" spans="2:29" ht="12.75" customHeight="1" x14ac:dyDescent="0.2">
      <c r="B60" s="115" t="s">
        <v>79</v>
      </c>
      <c r="C60" s="116"/>
      <c r="D60" s="116"/>
      <c r="E60" s="116"/>
      <c r="F60" s="187"/>
      <c r="G60" s="188"/>
      <c r="H60" s="44">
        <f t="shared" si="5"/>
        <v>0</v>
      </c>
      <c r="I60" s="115" t="s">
        <v>74</v>
      </c>
      <c r="J60" s="116"/>
      <c r="K60" s="116"/>
      <c r="L60" s="117"/>
      <c r="M60" s="187"/>
      <c r="N60" s="188"/>
      <c r="O60" s="49">
        <f t="shared" si="6"/>
        <v>0</v>
      </c>
    </row>
    <row r="61" spans="2:29" ht="12.75" customHeight="1" x14ac:dyDescent="0.2">
      <c r="B61" s="115" t="s">
        <v>80</v>
      </c>
      <c r="C61" s="116"/>
      <c r="D61" s="116"/>
      <c r="E61" s="116"/>
      <c r="F61" s="187"/>
      <c r="G61" s="188"/>
      <c r="H61" s="49">
        <f t="shared" si="5"/>
        <v>0</v>
      </c>
      <c r="I61" s="115" t="s">
        <v>75</v>
      </c>
      <c r="J61" s="116"/>
      <c r="K61" s="116"/>
      <c r="L61" s="117"/>
      <c r="M61" s="187"/>
      <c r="N61" s="188"/>
      <c r="O61" s="49">
        <f t="shared" si="6"/>
        <v>0</v>
      </c>
      <c r="Q61" s="171" t="s">
        <v>99</v>
      </c>
      <c r="R61" s="172"/>
      <c r="S61" s="172"/>
      <c r="T61" s="172"/>
      <c r="U61" s="172"/>
      <c r="V61" s="172"/>
      <c r="W61" s="172"/>
      <c r="X61" s="83"/>
      <c r="Y61" s="63" t="s">
        <v>93</v>
      </c>
      <c r="Z61" s="64"/>
    </row>
    <row r="62" spans="2:29" ht="23.25" customHeight="1" x14ac:dyDescent="0.2">
      <c r="B62" s="168" t="s">
        <v>81</v>
      </c>
      <c r="C62" s="169"/>
      <c r="D62" s="169"/>
      <c r="E62" s="170"/>
      <c r="F62" s="187"/>
      <c r="G62" s="188"/>
      <c r="H62" s="44">
        <f t="shared" si="5"/>
        <v>0</v>
      </c>
      <c r="I62" s="168" t="s">
        <v>76</v>
      </c>
      <c r="J62" s="169"/>
      <c r="K62" s="169"/>
      <c r="L62" s="170"/>
      <c r="M62" s="187"/>
      <c r="N62" s="188"/>
      <c r="O62" s="49">
        <f t="shared" si="6"/>
        <v>0</v>
      </c>
      <c r="Q62" s="65"/>
      <c r="R62" s="66"/>
      <c r="S62" s="66"/>
      <c r="T62" s="66"/>
      <c r="U62" s="66"/>
      <c r="V62" s="67"/>
      <c r="W62" s="68" t="s">
        <v>94</v>
      </c>
      <c r="X62" s="70">
        <f>X61/T13</f>
        <v>0</v>
      </c>
      <c r="Y62" s="68" t="s">
        <v>95</v>
      </c>
      <c r="Z62" s="69"/>
    </row>
    <row r="63" spans="2:29" x14ac:dyDescent="0.2">
      <c r="B63" s="42" t="s">
        <v>85</v>
      </c>
      <c r="C63" s="42"/>
      <c r="D63" s="42"/>
      <c r="E63" s="42"/>
      <c r="F63" s="57"/>
      <c r="G63" s="58"/>
      <c r="H63" s="46"/>
      <c r="I63" s="42"/>
      <c r="J63" s="42"/>
      <c r="K63" s="42"/>
      <c r="L63" s="42"/>
      <c r="M63" s="57"/>
      <c r="N63" s="58"/>
      <c r="O63" s="46"/>
      <c r="P63" s="41"/>
    </row>
    <row r="64" spans="2:29" x14ac:dyDescent="0.2">
      <c r="P64" s="51"/>
    </row>
    <row r="65" spans="6:16" x14ac:dyDescent="0.2">
      <c r="H65" s="60"/>
      <c r="O65" s="50"/>
      <c r="P65" s="51"/>
    </row>
    <row r="66" spans="6:16" x14ac:dyDescent="0.2">
      <c r="F66" s="185">
        <f>F57+F58+F59+F60+F61+F62+M57+M58+M59+M60+M61+M62</f>
        <v>0</v>
      </c>
      <c r="G66" s="186"/>
      <c r="H66" s="44">
        <f>F66/T16</f>
        <v>0</v>
      </c>
      <c r="P66" s="51"/>
    </row>
    <row r="67" spans="6:16" x14ac:dyDescent="0.2">
      <c r="P67" s="51"/>
    </row>
    <row r="68" spans="6:16" x14ac:dyDescent="0.2">
      <c r="P68" s="51"/>
    </row>
  </sheetData>
  <mergeCells count="193">
    <mergeCell ref="Y45:Z45"/>
    <mergeCell ref="Y46:Z46"/>
    <mergeCell ref="Y47:Z47"/>
    <mergeCell ref="Z50:AA50"/>
    <mergeCell ref="Z51:AA51"/>
    <mergeCell ref="Z52:AA52"/>
    <mergeCell ref="AA45:AB45"/>
    <mergeCell ref="AA46:AB46"/>
    <mergeCell ref="AA47:AB47"/>
    <mergeCell ref="Z19:AB19"/>
    <mergeCell ref="Z39:AB39"/>
    <mergeCell ref="Z40:AB40"/>
    <mergeCell ref="Z41:AB41"/>
    <mergeCell ref="Y44:Z44"/>
    <mergeCell ref="AA43:AB43"/>
    <mergeCell ref="AA44:AB44"/>
    <mergeCell ref="Z12:AB12"/>
    <mergeCell ref="Z13:AB13"/>
    <mergeCell ref="Z14:AB14"/>
    <mergeCell ref="Z15:AB15"/>
    <mergeCell ref="Z16:AB16"/>
    <mergeCell ref="Z17:AB17"/>
    <mergeCell ref="T12:V12"/>
    <mergeCell ref="W13:X13"/>
    <mergeCell ref="W14:X14"/>
    <mergeCell ref="W15:X15"/>
    <mergeCell ref="W16:X16"/>
    <mergeCell ref="W17:X17"/>
    <mergeCell ref="W12:X12"/>
    <mergeCell ref="T14:V14"/>
    <mergeCell ref="T15:V15"/>
    <mergeCell ref="T16:V16"/>
    <mergeCell ref="T17:V17"/>
    <mergeCell ref="T18:V18"/>
    <mergeCell ref="T19:V19"/>
    <mergeCell ref="Q61:W61"/>
    <mergeCell ref="B62:E62"/>
    <mergeCell ref="F62:G62"/>
    <mergeCell ref="I62:L62"/>
    <mergeCell ref="M62:N62"/>
    <mergeCell ref="F66:G66"/>
    <mergeCell ref="B60:E60"/>
    <mergeCell ref="F60:G60"/>
    <mergeCell ref="I60:L60"/>
    <mergeCell ref="M60:N60"/>
    <mergeCell ref="B61:E61"/>
    <mergeCell ref="F61:G61"/>
    <mergeCell ref="I61:L61"/>
    <mergeCell ref="M61:N61"/>
    <mergeCell ref="B58:E58"/>
    <mergeCell ref="F58:G58"/>
    <mergeCell ref="I58:L58"/>
    <mergeCell ref="M58:N58"/>
    <mergeCell ref="B59:E59"/>
    <mergeCell ref="F59:G59"/>
    <mergeCell ref="I59:L59"/>
    <mergeCell ref="M59:N59"/>
    <mergeCell ref="B56:H56"/>
    <mergeCell ref="I56:O56"/>
    <mergeCell ref="Q56:W56"/>
    <mergeCell ref="X56:Y56"/>
    <mergeCell ref="B57:E57"/>
    <mergeCell ref="F57:G57"/>
    <mergeCell ref="I57:L57"/>
    <mergeCell ref="M57:N57"/>
    <mergeCell ref="Q57:W57"/>
    <mergeCell ref="X57:Y57"/>
    <mergeCell ref="B53:J53"/>
    <mergeCell ref="K53:O53"/>
    <mergeCell ref="Q54:W54"/>
    <mergeCell ref="X54:Y54"/>
    <mergeCell ref="B55:O55"/>
    <mergeCell ref="Q55:W55"/>
    <mergeCell ref="X55:Y55"/>
    <mergeCell ref="B51:J51"/>
    <mergeCell ref="K51:O51"/>
    <mergeCell ref="Q51:W51"/>
    <mergeCell ref="X51:Y51"/>
    <mergeCell ref="B52:J52"/>
    <mergeCell ref="K52:O52"/>
    <mergeCell ref="Q52:W52"/>
    <mergeCell ref="X52:Y52"/>
    <mergeCell ref="B49:J49"/>
    <mergeCell ref="K49:O49"/>
    <mergeCell ref="Q49:W49"/>
    <mergeCell ref="X49:Y49"/>
    <mergeCell ref="B50:J50"/>
    <mergeCell ref="K50:O50"/>
    <mergeCell ref="Q50:W50"/>
    <mergeCell ref="X50:Y50"/>
    <mergeCell ref="B47:J47"/>
    <mergeCell ref="K47:O47"/>
    <mergeCell ref="Q47:V47"/>
    <mergeCell ref="B48:J48"/>
    <mergeCell ref="K48:O48"/>
    <mergeCell ref="W47:X47"/>
    <mergeCell ref="B45:J45"/>
    <mergeCell ref="K45:O45"/>
    <mergeCell ref="Q45:V45"/>
    <mergeCell ref="W45:X45"/>
    <mergeCell ref="B46:J46"/>
    <mergeCell ref="K46:O46"/>
    <mergeCell ref="Q46:V46"/>
    <mergeCell ref="W46:X46"/>
    <mergeCell ref="B43:J43"/>
    <mergeCell ref="K43:O43"/>
    <mergeCell ref="Q43:V43"/>
    <mergeCell ref="W43:X43"/>
    <mergeCell ref="B44:J44"/>
    <mergeCell ref="K44:O44"/>
    <mergeCell ref="Q44:V44"/>
    <mergeCell ref="W44:X44"/>
    <mergeCell ref="AC40:AM40"/>
    <mergeCell ref="AN40:AO40"/>
    <mergeCell ref="B41:J41"/>
    <mergeCell ref="K41:O41"/>
    <mergeCell ref="P41:T41"/>
    <mergeCell ref="U41:Y41"/>
    <mergeCell ref="B39:J39"/>
    <mergeCell ref="K39:O39"/>
    <mergeCell ref="P39:T39"/>
    <mergeCell ref="U39:Y39"/>
    <mergeCell ref="B40:J40"/>
    <mergeCell ref="K40:O40"/>
    <mergeCell ref="P40:T40"/>
    <mergeCell ref="U40:Y40"/>
    <mergeCell ref="L36:V36"/>
    <mergeCell ref="W36:X36"/>
    <mergeCell ref="AC36:AM36"/>
    <mergeCell ref="L37:V37"/>
    <mergeCell ref="W37:X37"/>
    <mergeCell ref="B38:Y38"/>
    <mergeCell ref="L34:V34"/>
    <mergeCell ref="W34:X34"/>
    <mergeCell ref="AC34:AM34"/>
    <mergeCell ref="L35:V35"/>
    <mergeCell ref="W35:X35"/>
    <mergeCell ref="AC35:AM35"/>
    <mergeCell ref="L32:V32"/>
    <mergeCell ref="W32:X32"/>
    <mergeCell ref="AC32:AM32"/>
    <mergeCell ref="L33:V33"/>
    <mergeCell ref="W33:X33"/>
    <mergeCell ref="AC33:AM33"/>
    <mergeCell ref="L29:V29"/>
    <mergeCell ref="W29:X29"/>
    <mergeCell ref="L30:V30"/>
    <mergeCell ref="W30:X30"/>
    <mergeCell ref="AC30:AM30"/>
    <mergeCell ref="L31:V31"/>
    <mergeCell ref="W31:X31"/>
    <mergeCell ref="AC31:AM31"/>
    <mergeCell ref="L26:S26"/>
    <mergeCell ref="T26:V26"/>
    <mergeCell ref="W26:X26"/>
    <mergeCell ref="AC26:AD26"/>
    <mergeCell ref="L27:S27"/>
    <mergeCell ref="T27:V27"/>
    <mergeCell ref="W27:X27"/>
    <mergeCell ref="AC27:AD27"/>
    <mergeCell ref="L24:S24"/>
    <mergeCell ref="T24:V24"/>
    <mergeCell ref="W24:X24"/>
    <mergeCell ref="AC24:AD24"/>
    <mergeCell ref="L25:S25"/>
    <mergeCell ref="T25:V25"/>
    <mergeCell ref="W25:X25"/>
    <mergeCell ref="AC25:AD25"/>
    <mergeCell ref="B19:S19"/>
    <mergeCell ref="AC19:AG19"/>
    <mergeCell ref="T22:V22"/>
    <mergeCell ref="W22:X22"/>
    <mergeCell ref="L23:S23"/>
    <mergeCell ref="T23:V23"/>
    <mergeCell ref="W23:X23"/>
    <mergeCell ref="AC23:AD23"/>
    <mergeCell ref="W19:X19"/>
    <mergeCell ref="B17:S17"/>
    <mergeCell ref="AC17:AG17"/>
    <mergeCell ref="B18:S18"/>
    <mergeCell ref="AC18:AG18"/>
    <mergeCell ref="W18:X18"/>
    <mergeCell ref="Z18:AB18"/>
    <mergeCell ref="B15:S15"/>
    <mergeCell ref="AC15:AG15"/>
    <mergeCell ref="B16:S16"/>
    <mergeCell ref="AC16:AG16"/>
    <mergeCell ref="B13:S13"/>
    <mergeCell ref="AC13:AG13"/>
    <mergeCell ref="B14:S14"/>
    <mergeCell ref="AC14:AG14"/>
    <mergeCell ref="B12:S12"/>
    <mergeCell ref="T13:V13"/>
  </mergeCells>
  <pageMargins left="0.23622047244094491" right="0.23622047244094491" top="0.19685039370078741" bottom="0.19685039370078741" header="0.11811023622047245" footer="0.11811023622047245"/>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Synthèse</vt:lpstr>
      <vt:lpstr>Tendances</vt:lpstr>
      <vt:lpstr>Commentaires</vt:lpstr>
      <vt:lpstr>Lexique</vt:lpstr>
      <vt:lpstr>Feuil1</vt:lpstr>
      <vt:lpstr>Synthèse (2)</vt:lpstr>
      <vt:lpstr>Commentaires!Zone_d_impression</vt:lpstr>
      <vt:lpstr>Lexique!Zone_d_impression</vt:lpstr>
      <vt:lpstr>Synthèse!Zone_d_impression</vt:lpstr>
      <vt:lpstr>'Synthèse (2)'!Zone_d_impression</vt:lpstr>
      <vt:lpstr>Tendances!Zone_d_impression</vt:lpstr>
    </vt:vector>
  </TitlesOfParts>
  <Company>ads-COM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Elodiek</dc:creator>
  <cp:lastModifiedBy>Cyril LEMESLE</cp:lastModifiedBy>
  <cp:lastPrinted>2019-12-17T09:01:24Z</cp:lastPrinted>
  <dcterms:created xsi:type="dcterms:W3CDTF">2010-04-02T12:08:41Z</dcterms:created>
  <dcterms:modified xsi:type="dcterms:W3CDTF">2020-01-06T15:49:24Z</dcterms:modified>
</cp:coreProperties>
</file>